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4-1午秘\"/>
    </mc:Choice>
  </mc:AlternateContent>
  <xr:revisionPtr revIDLastSave="0" documentId="13_ncr:1_{FBF787C3-9A13-4968-B76C-BB15ADB55527}" xr6:coauthVersionLast="36" xr6:coauthVersionMax="36" xr10:uidLastSave="{00000000-0000-0000-0000-000000000000}"/>
  <bookViews>
    <workbookView xWindow="0" yWindow="0" windowWidth="24000" windowHeight="10230" activeTab="2" xr2:uid="{BFF6DB5B-C07A-41EF-8FC6-61D24FCF1F9F}"/>
  </bookViews>
  <sheets>
    <sheet name="工作表1" sheetId="1" r:id="rId1"/>
    <sheet name="工作表2" sheetId="2" r:id="rId2"/>
    <sheet name="工作表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3" l="1"/>
  <c r="B9" i="3"/>
  <c r="B7" i="3"/>
  <c r="V7" i="2"/>
  <c r="U7" i="2"/>
  <c r="T7" i="2"/>
  <c r="S7" i="2"/>
  <c r="Q7" i="2"/>
  <c r="R7" i="2"/>
  <c r="P7" i="2"/>
  <c r="N7" i="2"/>
  <c r="M7" i="2"/>
  <c r="L7" i="2"/>
  <c r="K7" i="2"/>
  <c r="J7" i="2"/>
  <c r="I7" i="2"/>
  <c r="H7" i="2"/>
  <c r="G7" i="2"/>
  <c r="F7" i="2"/>
  <c r="E7" i="2"/>
  <c r="D7" i="2"/>
  <c r="M5" i="2"/>
  <c r="I5" i="2"/>
  <c r="B11" i="3" s="1"/>
  <c r="G5" i="2"/>
  <c r="C91" i="1"/>
  <c r="L5" i="2"/>
  <c r="E5" i="2"/>
  <c r="D5" i="2"/>
  <c r="B6" i="3" s="1"/>
  <c r="C89" i="1"/>
  <c r="B19" i="3" l="1"/>
  <c r="N5" i="2"/>
  <c r="C100" i="1"/>
  <c r="C105" i="1" s="1"/>
  <c r="C107" i="1" s="1"/>
  <c r="C92" i="1"/>
  <c r="F76" i="1" l="1"/>
  <c r="C98" i="1"/>
  <c r="S5" i="2" s="1"/>
  <c r="C97" i="1"/>
  <c r="R5" i="2" s="1"/>
  <c r="C95" i="1"/>
  <c r="P5" i="2" s="1"/>
  <c r="C16" i="1"/>
  <c r="C68" i="1"/>
  <c r="C88" i="1"/>
  <c r="D82" i="1"/>
  <c r="C82" i="1"/>
  <c r="D68" i="1"/>
  <c r="D59" i="1"/>
  <c r="C59" i="1"/>
  <c r="D40" i="1"/>
  <c r="C40" i="1"/>
  <c r="D26" i="1"/>
  <c r="C26" i="1"/>
  <c r="H15" i="1"/>
  <c r="G15" i="1"/>
  <c r="D16" i="1"/>
  <c r="I16" i="1"/>
  <c r="V5" i="2" l="1"/>
  <c r="C87" i="1"/>
  <c r="E103" i="1" s="1"/>
  <c r="G94" i="1"/>
  <c r="G88" i="1"/>
  <c r="C94" i="1"/>
  <c r="F97" i="1" s="1"/>
  <c r="B82" i="1"/>
  <c r="B68" i="1"/>
  <c r="B59" i="1"/>
  <c r="B40" i="1"/>
  <c r="B26" i="1"/>
  <c r="I15" i="1"/>
  <c r="B16" i="1"/>
  <c r="E16" i="1" s="1"/>
  <c r="E102" i="1" l="1"/>
  <c r="F98" i="1"/>
  <c r="C99" i="1"/>
  <c r="F95" i="1"/>
  <c r="E26" i="1"/>
  <c r="E40" i="1" s="1"/>
  <c r="E59" i="1" s="1"/>
  <c r="E68" i="1" s="1"/>
  <c r="E82" i="1" s="1"/>
</calcChain>
</file>

<file path=xl/sharedStrings.xml><?xml version="1.0" encoding="utf-8"?>
<sst xmlns="http://schemas.openxmlformats.org/spreadsheetml/2006/main" count="283" uniqueCount="198">
  <si>
    <t>113-1盈餘</t>
    <phoneticPr fontId="1" type="noConversion"/>
  </si>
  <si>
    <t>113-2教職員午餐費</t>
    <phoneticPr fontId="1" type="noConversion"/>
  </si>
  <si>
    <t>說明</t>
    <phoneticPr fontId="1" type="noConversion"/>
  </si>
  <si>
    <t>分類</t>
    <phoneticPr fontId="1" type="noConversion"/>
  </si>
  <si>
    <t>D</t>
    <phoneticPr fontId="1" type="noConversion"/>
  </si>
  <si>
    <t>A1</t>
  </si>
  <si>
    <t>A1</t>
    <phoneticPr fontId="1" type="noConversion"/>
  </si>
  <si>
    <t>章Q補助經費12月</t>
    <phoneticPr fontId="1" type="noConversion"/>
  </si>
  <si>
    <t>平安媒氣行瓦斯費</t>
  </si>
  <si>
    <t>平安媒氣行瓦斯費</t>
    <phoneticPr fontId="1" type="noConversion"/>
  </si>
  <si>
    <t>A4</t>
  </si>
  <si>
    <t>A4</t>
    <phoneticPr fontId="1" type="noConversion"/>
  </si>
  <si>
    <t>B3</t>
  </si>
  <si>
    <t>B3</t>
    <phoneticPr fontId="1" type="noConversion"/>
  </si>
  <si>
    <t>毅信農產行食材費</t>
  </si>
  <si>
    <t>毅信農產行食材費</t>
    <phoneticPr fontId="1" type="noConversion"/>
  </si>
  <si>
    <t>B1</t>
    <phoneticPr fontId="1" type="noConversion"/>
  </si>
  <si>
    <t>虹信公司廚房用品</t>
    <phoneticPr fontId="1" type="noConversion"/>
  </si>
  <si>
    <t xml:space="preserve">台灣身心障礙推廣聯盟廚房用品 </t>
    <phoneticPr fontId="1" type="noConversion"/>
  </si>
  <si>
    <t>午餐退費</t>
    <phoneticPr fontId="1" type="noConversion"/>
  </si>
  <si>
    <t>有機豆奶</t>
    <phoneticPr fontId="1" type="noConversion"/>
  </si>
  <si>
    <t>代墊廚房用品</t>
  </si>
  <si>
    <t>3月小結</t>
    <phoneticPr fontId="1" type="noConversion"/>
  </si>
  <si>
    <t>撥還午餐2/8至24零用金</t>
  </si>
  <si>
    <t>教職員自購乳品</t>
    <phoneticPr fontId="1" type="noConversion"/>
  </si>
  <si>
    <t>支出</t>
    <phoneticPr fontId="1" type="noConversion"/>
  </si>
  <si>
    <t>收入</t>
    <phoneticPr fontId="1" type="noConversion"/>
  </si>
  <si>
    <t>驗算區</t>
    <phoneticPr fontId="1" type="noConversion"/>
  </si>
  <si>
    <t>114年2月份午餐食材費</t>
    <phoneticPr fontId="1" type="noConversion"/>
  </si>
  <si>
    <t>3月鮮奶費</t>
    <phoneticPr fontId="1" type="noConversion"/>
  </si>
  <si>
    <t>2月鮮奶費</t>
    <phoneticPr fontId="1" type="noConversion"/>
  </si>
  <si>
    <t>大莊企業行雞蛋</t>
  </si>
  <si>
    <t>大莊企業行雞蛋</t>
    <phoneticPr fontId="1" type="noConversion"/>
  </si>
  <si>
    <t>章Q補助經費1月</t>
    <phoneticPr fontId="1" type="noConversion"/>
  </si>
  <si>
    <t>113-2國小經濟弱勢午餐補助經費</t>
    <phoneticPr fontId="1" type="noConversion"/>
  </si>
  <si>
    <t>茂林區公所114上半年度學童補助</t>
    <phoneticPr fontId="1" type="noConversion"/>
  </si>
  <si>
    <t>多納派出所113/6-12月午餐費</t>
    <phoneticPr fontId="1" type="noConversion"/>
  </si>
  <si>
    <t>4月小結</t>
    <phoneticPr fontId="1" type="noConversion"/>
  </si>
  <si>
    <t>總額</t>
    <phoneticPr fontId="1" type="noConversion"/>
  </si>
  <si>
    <t>113-2公立幼兒園政府補助</t>
    <phoneticPr fontId="1" type="noConversion"/>
  </si>
  <si>
    <t>114年3月份午餐食材費</t>
    <phoneticPr fontId="1" type="noConversion"/>
  </si>
  <si>
    <t>廚房清潔用品</t>
    <phoneticPr fontId="1" type="noConversion"/>
  </si>
  <si>
    <t>全聯中心午餐豆腐</t>
    <phoneticPr fontId="1" type="noConversion"/>
  </si>
  <si>
    <t>幼兒園3/27沉浸親子共學午餐費</t>
    <phoneticPr fontId="1" type="noConversion"/>
  </si>
  <si>
    <t>幼兒園3/28沉浸親子共學午餐費</t>
    <phoneticPr fontId="1" type="noConversion"/>
  </si>
  <si>
    <t>幼兒園3/27沉浸親子共學晚餐費</t>
    <phoneticPr fontId="1" type="noConversion"/>
  </si>
  <si>
    <t>大莊企業行3月雞蛋</t>
    <phoneticPr fontId="1" type="noConversion"/>
  </si>
  <si>
    <t>虹信有限公司廚房用品費</t>
  </si>
  <si>
    <t>俊龍商行二砂糖</t>
  </si>
  <si>
    <t>派出所114/1-4月午餐費</t>
    <phoneticPr fontId="1" type="noConversion"/>
  </si>
  <si>
    <t>章Q補助經費3月</t>
    <phoneticPr fontId="1" type="noConversion"/>
  </si>
  <si>
    <t>5月小結</t>
    <phoneticPr fontId="1" type="noConversion"/>
  </si>
  <si>
    <t>114年4月份午餐食材費</t>
    <phoneticPr fontId="1" type="noConversion"/>
  </si>
  <si>
    <t>利高每敏行4月優酪奶</t>
  </si>
  <si>
    <t>小北百貨耐熱帶</t>
    <phoneticPr fontId="1" type="noConversion"/>
  </si>
  <si>
    <t>momo廚房用品</t>
    <phoneticPr fontId="1" type="noConversion"/>
  </si>
  <si>
    <t>大欣亨公司春捲</t>
    <phoneticPr fontId="1" type="noConversion"/>
  </si>
  <si>
    <t>富邦產險公司火災險</t>
    <phoneticPr fontId="1" type="noConversion"/>
  </si>
  <si>
    <t>富邦產險公司雇主意外責任險</t>
    <phoneticPr fontId="1" type="noConversion"/>
  </si>
  <si>
    <t>富邦產險公司補償契約責任險</t>
    <phoneticPr fontId="1" type="noConversion"/>
  </si>
  <si>
    <t>十鼓文創公司校外教學活動午餐費</t>
    <phoneticPr fontId="1" type="noConversion"/>
  </si>
  <si>
    <t>瑪姿餐飲店午餐食材</t>
    <phoneticPr fontId="1" type="noConversion"/>
  </si>
  <si>
    <t>幼兒園113-2註冊午餐費</t>
  </si>
  <si>
    <t>多納派出所5月午餐費</t>
    <phoneticPr fontId="1" type="noConversion"/>
  </si>
  <si>
    <t>賀勁公司飲水機濾心</t>
    <phoneticPr fontId="1" type="noConversion"/>
  </si>
  <si>
    <t>利高每敏行5月優酪</t>
    <phoneticPr fontId="1" type="noConversion"/>
  </si>
  <si>
    <t>全聯福利中心洗碗精</t>
    <phoneticPr fontId="1" type="noConversion"/>
  </si>
  <si>
    <t>6/22利息收入</t>
    <phoneticPr fontId="1" type="noConversion"/>
  </si>
  <si>
    <t>6月小結</t>
    <phoneticPr fontId="1" type="noConversion"/>
  </si>
  <si>
    <t>章Q補助經費2月</t>
    <phoneticPr fontId="1" type="noConversion"/>
  </si>
  <si>
    <t>章Q補助經費4月</t>
    <phoneticPr fontId="1" type="noConversion"/>
  </si>
  <si>
    <t>偏鄉學校精進午餐方案114年1月至6月補助食材費62元</t>
    <phoneticPr fontId="1" type="noConversion"/>
  </si>
  <si>
    <t>114年5月份午餐食材費</t>
    <phoneticPr fontId="1" type="noConversion"/>
  </si>
  <si>
    <t>A6</t>
  </si>
  <si>
    <t>A6</t>
    <phoneticPr fontId="1" type="noConversion"/>
  </si>
  <si>
    <t>毅信農產行午餐食材</t>
  </si>
  <si>
    <t>7月小結</t>
    <phoneticPr fontId="1" type="noConversion"/>
  </si>
  <si>
    <t>114年6月份午餐食材費</t>
    <phoneticPr fontId="1" type="noConversion"/>
  </si>
  <si>
    <t>鳳山果菜生產合作社-114年1-6月聯合採購運費</t>
    <phoneticPr fontId="1" type="noConversion"/>
  </si>
  <si>
    <t>梓官聯合社區合作農場-114年-1-6月聯合採購運費</t>
  </si>
  <si>
    <t>健佑企業行-114年1-6月聯合採購運費</t>
    <phoneticPr fontId="1" type="noConversion"/>
  </si>
  <si>
    <t>支薪糖企業股份有限公司-114年1.2.4.5月聯合採購運費</t>
  </si>
  <si>
    <t>支食得寶實業有限公司-114年1.2.3.4.6月聯合採購運費</t>
    <phoneticPr fontId="1" type="noConversion"/>
  </si>
  <si>
    <t>樂寶商行-114年2.4.5月聯合採購運費</t>
    <phoneticPr fontId="1" type="noConversion"/>
  </si>
  <si>
    <t>大莊企業行-6月雞蛋費用</t>
    <phoneticPr fontId="1" type="noConversion"/>
  </si>
  <si>
    <t>momo什餐藝菜用網</t>
    <phoneticPr fontId="1" type="noConversion"/>
  </si>
  <si>
    <t>利高每敏6月優酪乳</t>
    <phoneticPr fontId="1" type="noConversion"/>
  </si>
  <si>
    <t>午餐公務車0968-QH燃料費</t>
  </si>
  <si>
    <t>區公所誤撥經費轉出</t>
    <phoneticPr fontId="1" type="noConversion"/>
  </si>
  <si>
    <t>區公所誤撥經費轉入</t>
    <phoneticPr fontId="1" type="noConversion"/>
  </si>
  <si>
    <t>總收入</t>
    <phoneticPr fontId="1" type="noConversion"/>
  </si>
  <si>
    <t>總支出</t>
    <phoneticPr fontId="1" type="noConversion"/>
  </si>
  <si>
    <t>A2</t>
  </si>
  <si>
    <t>A2</t>
    <phoneticPr fontId="1" type="noConversion"/>
  </si>
  <si>
    <t>支好食代食品有限公司-114年1.2.3.4.6月聯合採購運費</t>
    <phoneticPr fontId="1" type="noConversion"/>
  </si>
  <si>
    <t>B4</t>
  </si>
  <si>
    <t>B4</t>
    <phoneticPr fontId="1" type="noConversion"/>
  </si>
  <si>
    <t>A1收入(自繳午餐費)</t>
    <phoneticPr fontId="1" type="noConversion"/>
  </si>
  <si>
    <t>A2收入(經濟弱勢學生午餐費補助)</t>
    <phoneticPr fontId="1" type="noConversion"/>
  </si>
  <si>
    <t>A3收入(小型學校午餐補助)</t>
    <phoneticPr fontId="1" type="noConversion"/>
  </si>
  <si>
    <t>A4收入(其他收入)</t>
    <phoneticPr fontId="1" type="noConversion"/>
  </si>
  <si>
    <t>A5</t>
  </si>
  <si>
    <t>A5</t>
    <phoneticPr fontId="1" type="noConversion"/>
  </si>
  <si>
    <t>A5收入(可溯源食材補助款12-4月)</t>
    <phoneticPr fontId="1" type="noConversion"/>
  </si>
  <si>
    <t>A6收入(偏鄉學校精進菜單62元計畫補助款)</t>
    <phoneticPr fontId="1" type="noConversion"/>
  </si>
  <si>
    <t>A</t>
    <phoneticPr fontId="1" type="noConversion"/>
  </si>
  <si>
    <t>A3</t>
  </si>
  <si>
    <t>B</t>
    <phoneticPr fontId="1" type="noConversion"/>
  </si>
  <si>
    <t>B2</t>
  </si>
  <si>
    <t>食材費</t>
    <phoneticPr fontId="1" type="noConversion"/>
  </si>
  <si>
    <t>人事費</t>
    <phoneticPr fontId="1" type="noConversion"/>
  </si>
  <si>
    <t>B1比例</t>
    <phoneticPr fontId="1" type="noConversion"/>
  </si>
  <si>
    <t>B2比例</t>
  </si>
  <si>
    <t>水電燃料費</t>
    <phoneticPr fontId="1" type="noConversion"/>
  </si>
  <si>
    <t>雜支</t>
    <phoneticPr fontId="1" type="noConversion"/>
  </si>
  <si>
    <t>尚未入帳</t>
    <phoneticPr fontId="1" type="noConversion"/>
  </si>
  <si>
    <t>5月章Q補助</t>
    <phoneticPr fontId="1" type="noConversion"/>
  </si>
  <si>
    <t>6月章Q補助</t>
    <phoneticPr fontId="1" type="noConversion"/>
  </si>
  <si>
    <t>當下總結</t>
    <phoneticPr fontId="1" type="noConversion"/>
  </si>
  <si>
    <t>預計學年度結餘</t>
    <phoneticPr fontId="1" type="noConversion"/>
  </si>
  <si>
    <t>去年同期</t>
    <phoneticPr fontId="1" type="noConversion"/>
  </si>
  <si>
    <t>B4比例</t>
    <phoneticPr fontId="1" type="noConversion"/>
  </si>
  <si>
    <t>B3比例</t>
    <phoneticPr fontId="1" type="noConversion"/>
  </si>
  <si>
    <r>
      <t>113</t>
    </r>
    <r>
      <rPr>
        <sz val="14"/>
        <color rgb="FF660066"/>
        <rFont val="新細明體"/>
        <family val="1"/>
        <charset val="136"/>
      </rPr>
      <t>學年度第</t>
    </r>
    <r>
      <rPr>
        <sz val="14"/>
        <color rgb="FF660066"/>
        <rFont val="Times New Roman"/>
        <family val="1"/>
      </rPr>
      <t>2</t>
    </r>
    <r>
      <rPr>
        <sz val="14"/>
        <color rgb="FF660066"/>
        <rFont val="新細明體"/>
        <family val="1"/>
        <charset val="136"/>
      </rPr>
      <t>學期午餐收入</t>
    </r>
    <phoneticPr fontId="1" type="noConversion"/>
  </si>
  <si>
    <t>114/8/20</t>
    <phoneticPr fontId="1" type="noConversion"/>
  </si>
  <si>
    <t>高雄市茂林區多納國小113學年度下學期午餐費收支結算表</t>
    <phoneticPr fontId="1" type="noConversion"/>
  </si>
  <si>
    <t>供餐方式：公辦公營</t>
    <phoneticPr fontId="1" type="noConversion"/>
  </si>
  <si>
    <t>學期</t>
    <phoneticPr fontId="1" type="noConversion"/>
  </si>
  <si>
    <t>收入部份</t>
  </si>
  <si>
    <t>支出部份</t>
  </si>
  <si>
    <t>上學期結存</t>
    <phoneticPr fontId="1" type="noConversion"/>
  </si>
  <si>
    <t>補繳之前月份午餐費</t>
  </si>
  <si>
    <t>貧困學生補助費</t>
  </si>
  <si>
    <t>廚工薪資補助費</t>
  </si>
  <si>
    <t>小型學校補助費</t>
  </si>
  <si>
    <t>午餐運輸補助費</t>
  </si>
  <si>
    <t>廚餘回饋金(含廢油)</t>
  </si>
  <si>
    <t>其他收入(含民間捐款、利息收入……)</t>
  </si>
  <si>
    <t>收入合計(A)</t>
  </si>
  <si>
    <t>應收未收款(C)</t>
  </si>
  <si>
    <t>食材費</t>
  </si>
  <si>
    <t>人事費</t>
  </si>
  <si>
    <t>燃料費(含水電)</t>
  </si>
  <si>
    <t>雜支</t>
  </si>
  <si>
    <t>被供應學校支出款(被供應學校填)</t>
  </si>
  <si>
    <t>退費</t>
  </si>
  <si>
    <t>支出合計(B)</t>
  </si>
  <si>
    <t>應付未付款(D)</t>
  </si>
  <si>
    <t>實際午餐結餘款(A-B+C-D)</t>
  </si>
  <si>
    <t>113-2</t>
    <phoneticPr fontId="1" type="noConversion"/>
  </si>
  <si>
    <t>合計</t>
  </si>
  <si>
    <t>總結</t>
  </si>
  <si>
    <t>%</t>
  </si>
  <si>
    <t>備註</t>
  </si>
  <si>
    <t xml:space="preserve">1.本表係根據學校各月份學生午餐費結算表填載 </t>
  </si>
  <si>
    <t>2.本表分為每學期填報，月份請依實際供餐時間填表。</t>
  </si>
  <si>
    <t>3.其他收入、食材費、人事費、雜支包括項目：詳各月收支結算表</t>
  </si>
  <si>
    <t>執行秘書</t>
  </si>
  <si>
    <t>單位主管</t>
  </si>
  <si>
    <t>校長</t>
  </si>
  <si>
    <t>會計</t>
  </si>
  <si>
    <t>可溯源食材補助款12-4月</t>
  </si>
  <si>
    <t>可溯源食材補助款12-4月</t>
    <phoneticPr fontId="1" type="noConversion"/>
  </si>
  <si>
    <t>(年度計算上學期收)
午餐運輸補助費</t>
    <phoneticPr fontId="1" type="noConversion"/>
  </si>
  <si>
    <t>被供應學校支出款
(被供應學校填)</t>
    <phoneticPr fontId="1" type="noConversion"/>
  </si>
  <si>
    <t>公辦公營</t>
    <phoneticPr fontId="23" type="noConversion"/>
  </si>
  <si>
    <t>收入部分</t>
  </si>
  <si>
    <t>支出部分</t>
  </si>
  <si>
    <t>項目</t>
  </si>
  <si>
    <t>金額</t>
  </si>
  <si>
    <t>上學期結存</t>
    <phoneticPr fontId="23" type="noConversion"/>
  </si>
  <si>
    <t>米</t>
  </si>
  <si>
    <t>本學期學生午餐費</t>
    <phoneticPr fontId="23" type="noConversion"/>
  </si>
  <si>
    <t>水果乳品</t>
  </si>
  <si>
    <t>其他（米以外主食、菜金、用油、調味品……)</t>
  </si>
  <si>
    <t>廚工薪資(含勞健保、保險費)</t>
  </si>
  <si>
    <t>廚工退休準備金(含新制提撥金)</t>
    <phoneticPr fontId="23" type="noConversion"/>
  </si>
  <si>
    <t>獎金</t>
  </si>
  <si>
    <t>清潔用品</t>
  </si>
  <si>
    <t>設備維護及購置</t>
  </si>
  <si>
    <t>午餐教育相關經費</t>
  </si>
  <si>
    <t>其他</t>
  </si>
  <si>
    <t>收入合計(A)
(含上月結存)</t>
  </si>
  <si>
    <t>本月結存(A-B)</t>
  </si>
  <si>
    <t>實際午餐結餘款            (A-B+C-D)</t>
  </si>
  <si>
    <t>1.其他收入包括項目(請敘明)：</t>
  </si>
  <si>
    <t>2.被供應學校提撥款(請敘明校名金額)：</t>
  </si>
  <si>
    <t>3.被供應學校支出款(請填寫支給供應學校的金額)：</t>
  </si>
  <si>
    <t>執行秘書：</t>
  </si>
  <si>
    <t>單位主管：</t>
  </si>
  <si>
    <t>校長：</t>
  </si>
  <si>
    <t>會計：</t>
  </si>
  <si>
    <t>高雄市茂林區多納國小113-2學校午餐費收支結算表</t>
    <phoneticPr fontId="1" type="noConversion"/>
  </si>
  <si>
    <t>本學期學生午餐費</t>
  </si>
  <si>
    <t>本學期教職員午餐費</t>
  </si>
  <si>
    <t>本學期教職員午餐費</t>
    <phoneticPr fontId="1" type="noConversion"/>
  </si>
  <si>
    <t>補繳之前午餐費</t>
    <phoneticPr fontId="1" type="noConversion"/>
  </si>
  <si>
    <t>本學期收入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</si>
</sst>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月&quot;"/>
    <numFmt numFmtId="177" formatCode="#,##0&quot; &quot;;[Red]&quot;(&quot;#,##0&quot;)&quot;"/>
    <numFmt numFmtId="178" formatCode="m&quot;月&quot;d&quot;日&quot;"/>
    <numFmt numFmtId="179" formatCode="#,##0&quot; &quot;"/>
  </numFmts>
  <fonts count="2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2" tint="-9.9978637043366805E-2"/>
      <name val="新細明體"/>
      <family val="2"/>
      <charset val="136"/>
      <scheme val="minor"/>
    </font>
    <font>
      <sz val="12"/>
      <color theme="2" tint="-9.9978637043366805E-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2"/>
      <name val="新細明體"/>
      <family val="2"/>
      <charset val="136"/>
      <scheme val="minor"/>
    </font>
    <font>
      <sz val="12"/>
      <color theme="2"/>
      <name val="新細明體"/>
      <family val="1"/>
      <charset val="136"/>
      <scheme val="minor"/>
    </font>
    <font>
      <sz val="12"/>
      <color theme="0" tint="-0.14999847407452621"/>
      <name val="新細明體"/>
      <family val="2"/>
      <charset val="136"/>
      <scheme val="minor"/>
    </font>
    <font>
      <sz val="12"/>
      <color theme="0" tint="-0.14999847407452621"/>
      <name val="新細明體"/>
      <family val="1"/>
      <charset val="136"/>
      <scheme val="minor"/>
    </font>
    <font>
      <b/>
      <sz val="12"/>
      <color theme="0" tint="-0.14999847407452621"/>
      <name val="新細明體"/>
      <family val="1"/>
      <charset val="136"/>
      <scheme val="minor"/>
    </font>
    <font>
      <b/>
      <sz val="12"/>
      <color theme="1"/>
      <name val="Noto Sans HK Black"/>
      <family val="2"/>
      <charset val="136"/>
    </font>
    <font>
      <sz val="14"/>
      <color rgb="FF660066"/>
      <name val="Times New Roman"/>
      <family val="1"/>
    </font>
    <font>
      <sz val="14"/>
      <color rgb="FF660066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9"/>
      <name val="新細明體"/>
      <family val="1"/>
      <charset val="136"/>
    </font>
    <font>
      <b/>
      <sz val="13"/>
      <color rgb="FF000000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rgb="FFFFFFCC"/>
        <bgColor rgb="FFFFFFCC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14" fillId="0" borderId="0" applyNumberFormat="0" applyBorder="0" applyProtection="0">
      <alignment vertical="center"/>
    </xf>
  </cellStyleXfs>
  <cellXfs count="131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3" fontId="0" fillId="2" borderId="0" xfId="0" applyNumberForma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3" borderId="0" xfId="0" applyFont="1" applyFill="1">
      <alignment vertical="center"/>
    </xf>
    <xf numFmtId="3" fontId="7" fillId="3" borderId="0" xfId="0" applyNumberFormat="1" applyFont="1" applyFill="1">
      <alignment vertical="center"/>
    </xf>
    <xf numFmtId="0" fontId="0" fillId="4" borderId="0" xfId="0" applyFill="1">
      <alignment vertical="center"/>
    </xf>
    <xf numFmtId="3" fontId="0" fillId="4" borderId="0" xfId="0" applyNumberFormat="1" applyFill="1">
      <alignment vertical="center"/>
    </xf>
    <xf numFmtId="3" fontId="2" fillId="4" borderId="0" xfId="0" applyNumberFormat="1" applyFont="1" applyFill="1" applyAlignment="1">
      <alignment horizontal="center" vertical="center"/>
    </xf>
    <xf numFmtId="3" fontId="7" fillId="4" borderId="0" xfId="0" applyNumberFormat="1" applyFont="1" applyFill="1">
      <alignment vertical="center"/>
    </xf>
    <xf numFmtId="0" fontId="6" fillId="4" borderId="0" xfId="0" applyFont="1" applyFill="1">
      <alignment vertical="center"/>
    </xf>
    <xf numFmtId="0" fontId="0" fillId="0" borderId="0" xfId="0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3" fontId="9" fillId="0" borderId="0" xfId="0" applyNumberFormat="1" applyFont="1">
      <alignment vertical="center"/>
    </xf>
    <xf numFmtId="0" fontId="10" fillId="0" borderId="0" xfId="0" applyFont="1" applyAlignment="1">
      <alignment horizontal="center" vertical="center"/>
    </xf>
    <xf numFmtId="3" fontId="6" fillId="3" borderId="0" xfId="0" applyNumberFormat="1" applyFont="1" applyFill="1">
      <alignment vertical="center"/>
    </xf>
    <xf numFmtId="0" fontId="6" fillId="5" borderId="0" xfId="0" applyFont="1" applyFill="1">
      <alignment vertical="center"/>
    </xf>
    <xf numFmtId="0" fontId="0" fillId="0" borderId="1" xfId="0" applyBorder="1">
      <alignment vertical="center"/>
    </xf>
    <xf numFmtId="0" fontId="12" fillId="0" borderId="1" xfId="0" applyFont="1" applyBorder="1">
      <alignment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12" fillId="3" borderId="0" xfId="0" applyFont="1" applyFill="1" applyBorder="1">
      <alignment vertical="center"/>
    </xf>
    <xf numFmtId="3" fontId="0" fillId="3" borderId="0" xfId="0" applyNumberFormat="1" applyFill="1" applyBorder="1">
      <alignment vertical="center"/>
    </xf>
    <xf numFmtId="0" fontId="11" fillId="2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3" fontId="0" fillId="2" borderId="4" xfId="0" applyNumberFormat="1" applyFill="1" applyBorder="1">
      <alignment vertical="center"/>
    </xf>
    <xf numFmtId="0" fontId="11" fillId="0" borderId="5" xfId="0" applyFont="1" applyBorder="1" applyAlignment="1">
      <alignment horizontal="center" vertical="center"/>
    </xf>
    <xf numFmtId="3" fontId="0" fillId="0" borderId="6" xfId="0" applyNumberFormat="1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3" fontId="0" fillId="0" borderId="9" xfId="0" applyNumberFormat="1" applyBorder="1">
      <alignment vertical="center"/>
    </xf>
    <xf numFmtId="0" fontId="2" fillId="0" borderId="2" xfId="0" applyFont="1" applyBorder="1" applyAlignment="1">
      <alignment horizontal="center" vertical="center"/>
    </xf>
    <xf numFmtId="10" fontId="0" fillId="0" borderId="4" xfId="0" applyNumberFormat="1" applyBorder="1">
      <alignment vertical="center"/>
    </xf>
    <xf numFmtId="0" fontId="2" fillId="0" borderId="5" xfId="0" applyFont="1" applyBorder="1" applyAlignment="1">
      <alignment horizontal="center" vertical="center"/>
    </xf>
    <xf numFmtId="10" fontId="0" fillId="0" borderId="6" xfId="0" applyNumberFormat="1" applyBorder="1">
      <alignment vertical="center"/>
    </xf>
    <xf numFmtId="0" fontId="2" fillId="0" borderId="7" xfId="0" applyFont="1" applyBorder="1" applyAlignment="1">
      <alignment horizontal="center" vertical="center"/>
    </xf>
    <xf numFmtId="10" fontId="0" fillId="0" borderId="9" xfId="0" applyNumberFormat="1" applyBorder="1">
      <alignment vertical="center"/>
    </xf>
    <xf numFmtId="3" fontId="2" fillId="0" borderId="0" xfId="0" applyNumberFormat="1" applyFont="1" applyAlignment="1">
      <alignment horizontal="center" vertical="center"/>
    </xf>
    <xf numFmtId="0" fontId="15" fillId="6" borderId="10" xfId="1" applyFont="1" applyFill="1" applyBorder="1" applyAlignment="1" applyProtection="1">
      <alignment horizontal="center" vertical="center"/>
      <protection hidden="1"/>
    </xf>
    <xf numFmtId="0" fontId="16" fillId="0" borderId="10" xfId="1" applyFont="1" applyFill="1" applyBorder="1" applyAlignment="1" applyProtection="1">
      <alignment horizontal="left" vertical="center"/>
      <protection locked="0"/>
    </xf>
    <xf numFmtId="0" fontId="17" fillId="0" borderId="11" xfId="1" applyFont="1" applyFill="1" applyBorder="1" applyAlignment="1" applyProtection="1">
      <alignment horizontal="center" vertical="center" textRotation="255" wrapText="1"/>
      <protection locked="0"/>
    </xf>
    <xf numFmtId="0" fontId="17" fillId="0" borderId="12" xfId="1" applyFont="1" applyFill="1" applyBorder="1" applyAlignment="1" applyProtection="1">
      <alignment horizontal="center" vertical="center"/>
      <protection locked="0"/>
    </xf>
    <xf numFmtId="0" fontId="17" fillId="0" borderId="13" xfId="1" applyFont="1" applyFill="1" applyBorder="1" applyAlignment="1" applyProtection="1">
      <alignment horizontal="center" vertical="center"/>
      <protection locked="0"/>
    </xf>
    <xf numFmtId="0" fontId="17" fillId="0" borderId="14" xfId="1" applyFont="1" applyFill="1" applyBorder="1" applyAlignment="1" applyProtection="1">
      <alignment horizontal="center" vertical="center" textRotation="255" wrapText="1"/>
      <protection locked="0"/>
    </xf>
    <xf numFmtId="0" fontId="18" fillId="0" borderId="15" xfId="1" applyFont="1" applyFill="1" applyBorder="1" applyAlignment="1" applyProtection="1">
      <alignment horizontal="center" vertical="center" textRotation="255" wrapText="1"/>
      <protection locked="0"/>
    </xf>
    <xf numFmtId="176" fontId="19" fillId="0" borderId="16" xfId="1" applyNumberFormat="1" applyFont="1" applyFill="1" applyBorder="1" applyAlignment="1" applyProtection="1">
      <alignment horizontal="center" vertical="center" shrinkToFit="1"/>
      <protection locked="0"/>
    </xf>
    <xf numFmtId="177" fontId="0" fillId="6" borderId="14" xfId="1" applyNumberFormat="1" applyFont="1" applyFill="1" applyBorder="1" applyAlignment="1" applyProtection="1">
      <alignment vertical="center" shrinkToFit="1"/>
      <protection hidden="1"/>
    </xf>
    <xf numFmtId="177" fontId="0" fillId="6" borderId="15" xfId="1" applyNumberFormat="1" applyFont="1" applyFill="1" applyBorder="1" applyAlignment="1" applyProtection="1">
      <alignment vertical="center" shrinkToFit="1"/>
      <protection hidden="1"/>
    </xf>
    <xf numFmtId="0" fontId="17" fillId="0" borderId="17" xfId="1" applyFont="1" applyFill="1" applyBorder="1" applyAlignment="1" applyProtection="1">
      <alignment horizontal="left" vertical="center" shrinkToFit="1"/>
      <protection locked="0"/>
    </xf>
    <xf numFmtId="177" fontId="20" fillId="0" borderId="18" xfId="1" applyNumberFormat="1" applyFont="1" applyFill="1" applyBorder="1" applyAlignment="1" applyProtection="1">
      <alignment vertical="center" shrinkToFit="1"/>
      <protection locked="0"/>
    </xf>
    <xf numFmtId="177" fontId="17" fillId="0" borderId="14" xfId="1" applyNumberFormat="1" applyFont="1" applyFill="1" applyBorder="1" applyAlignment="1" applyProtection="1">
      <alignment vertical="center" shrinkToFit="1"/>
      <protection locked="0"/>
    </xf>
    <xf numFmtId="177" fontId="0" fillId="0" borderId="14" xfId="1" applyNumberFormat="1" applyFont="1" applyFill="1" applyBorder="1" applyAlignment="1" applyProtection="1">
      <alignment vertical="center" shrinkToFit="1"/>
      <protection locked="0"/>
    </xf>
    <xf numFmtId="9" fontId="0" fillId="6" borderId="14" xfId="1" applyNumberFormat="1" applyFont="1" applyFill="1" applyBorder="1" applyAlignment="1" applyProtection="1">
      <alignment vertical="center" shrinkToFit="1"/>
      <protection hidden="1"/>
    </xf>
    <xf numFmtId="9" fontId="0" fillId="0" borderId="14" xfId="1" applyNumberFormat="1" applyFont="1" applyFill="1" applyBorder="1" applyAlignment="1" applyProtection="1">
      <alignment vertical="center" shrinkToFit="1"/>
      <protection locked="0"/>
    </xf>
    <xf numFmtId="9" fontId="0" fillId="0" borderId="15" xfId="1" applyNumberFormat="1" applyFont="1" applyFill="1" applyBorder="1" applyAlignment="1" applyProtection="1">
      <alignment vertical="center" shrinkToFit="1"/>
      <protection locked="0"/>
    </xf>
    <xf numFmtId="0" fontId="17" fillId="0" borderId="10" xfId="1" applyFont="1" applyFill="1" applyBorder="1" applyAlignment="1" applyProtection="1">
      <alignment horizontal="center" vertical="center" textRotation="255"/>
      <protection locked="0"/>
    </xf>
    <xf numFmtId="0" fontId="17" fillId="0" borderId="19" xfId="1" applyFont="1" applyFill="1" applyBorder="1" applyAlignment="1" applyProtection="1">
      <alignment horizontal="left" vertical="top" wrapText="1"/>
      <protection locked="0"/>
    </xf>
    <xf numFmtId="0" fontId="17" fillId="0" borderId="20" xfId="1" applyFont="1" applyFill="1" applyBorder="1" applyAlignment="1" applyProtection="1">
      <alignment horizontal="left" vertical="top" wrapText="1"/>
      <protection locked="0"/>
    </xf>
    <xf numFmtId="0" fontId="17" fillId="0" borderId="0" xfId="1" applyFont="1" applyFill="1" applyAlignment="1" applyProtection="1">
      <alignment horizontal="center" vertical="center"/>
      <protection locked="0"/>
    </xf>
    <xf numFmtId="0" fontId="17" fillId="0" borderId="0" xfId="1" applyFont="1" applyFill="1" applyAlignment="1" applyProtection="1">
      <alignment vertical="center"/>
      <protection locked="0"/>
    </xf>
    <xf numFmtId="0" fontId="18" fillId="0" borderId="0" xfId="1" applyFont="1" applyFill="1" applyAlignment="1" applyProtection="1">
      <alignment horizontal="left" vertical="center"/>
      <protection locked="0"/>
    </xf>
    <xf numFmtId="0" fontId="0" fillId="0" borderId="21" xfId="0" applyFill="1" applyBorder="1" applyAlignment="1"/>
    <xf numFmtId="0" fontId="17" fillId="0" borderId="21" xfId="1" applyFont="1" applyFill="1" applyBorder="1" applyAlignment="1" applyProtection="1">
      <alignment vertical="center"/>
      <protection locked="0"/>
    </xf>
    <xf numFmtId="0" fontId="21" fillId="6" borderId="22" xfId="1" applyFont="1" applyFill="1" applyBorder="1" applyAlignment="1" applyProtection="1">
      <alignment horizontal="center" vertical="center"/>
      <protection hidden="1"/>
    </xf>
    <xf numFmtId="0" fontId="22" fillId="0" borderId="23" xfId="0" applyFont="1" applyFill="1" applyBorder="1" applyAlignment="1" applyProtection="1">
      <alignment horizontal="left" vertical="center"/>
      <protection locked="0"/>
    </xf>
    <xf numFmtId="0" fontId="16" fillId="0" borderId="23" xfId="0" applyFont="1" applyFill="1" applyBorder="1" applyAlignment="1" applyProtection="1">
      <alignment horizontal="left" vertical="center"/>
      <protection locked="0"/>
    </xf>
    <xf numFmtId="178" fontId="24" fillId="0" borderId="24" xfId="1" applyNumberFormat="1" applyFont="1" applyFill="1" applyBorder="1" applyAlignment="1" applyProtection="1">
      <alignment horizontal="center" vertical="center"/>
      <protection locked="0"/>
    </xf>
    <xf numFmtId="0" fontId="24" fillId="0" borderId="24" xfId="1" applyFont="1" applyFill="1" applyBorder="1" applyAlignment="1" applyProtection="1">
      <alignment horizontal="center" vertical="center"/>
      <protection locked="0"/>
    </xf>
    <xf numFmtId="0" fontId="17" fillId="0" borderId="25" xfId="1" applyFont="1" applyFill="1" applyBorder="1" applyAlignment="1" applyProtection="1">
      <alignment horizontal="center"/>
      <protection locked="0"/>
    </xf>
    <xf numFmtId="0" fontId="17" fillId="0" borderId="26" xfId="1" applyFont="1" applyFill="1" applyBorder="1" applyAlignment="1" applyProtection="1">
      <alignment horizontal="left"/>
      <protection locked="0"/>
    </xf>
    <xf numFmtId="0" fontId="17" fillId="0" borderId="27" xfId="1" applyFont="1" applyFill="1" applyBorder="1" applyAlignment="1" applyProtection="1">
      <alignment horizontal="left" wrapText="1"/>
      <protection locked="0"/>
    </xf>
    <xf numFmtId="0" fontId="17" fillId="0" borderId="28" xfId="1" applyFont="1" applyFill="1" applyBorder="1" applyAlignment="1" applyProtection="1">
      <alignment horizontal="left"/>
      <protection locked="0"/>
    </xf>
    <xf numFmtId="0" fontId="17" fillId="0" borderId="29" xfId="1" applyFont="1" applyFill="1" applyBorder="1" applyAlignment="1" applyProtection="1">
      <alignment horizontal="left"/>
      <protection locked="0"/>
    </xf>
    <xf numFmtId="0" fontId="17" fillId="0" borderId="30" xfId="1" applyFont="1" applyFill="1" applyBorder="1" applyAlignment="1" applyProtection="1">
      <alignment horizontal="center" vertical="center"/>
      <protection locked="0"/>
    </xf>
    <xf numFmtId="179" fontId="17" fillId="0" borderId="31" xfId="1" applyNumberFormat="1" applyFont="1" applyFill="1" applyBorder="1" applyAlignment="1" applyProtection="1">
      <alignment horizontal="right" vertical="center"/>
      <protection locked="0"/>
    </xf>
    <xf numFmtId="0" fontId="17" fillId="0" borderId="32" xfId="1" applyFont="1" applyFill="1" applyBorder="1" applyAlignment="1" applyProtection="1">
      <alignment vertical="center"/>
      <protection locked="0"/>
    </xf>
    <xf numFmtId="0" fontId="17" fillId="0" borderId="33" xfId="1" applyFont="1" applyFill="1" applyBorder="1" applyAlignment="1" applyProtection="1">
      <alignment horizontal="left" vertical="center" wrapText="1"/>
      <protection locked="0"/>
    </xf>
    <xf numFmtId="0" fontId="17" fillId="0" borderId="34" xfId="1" applyFont="1" applyFill="1" applyBorder="1" applyAlignment="1" applyProtection="1">
      <alignment horizontal="left" vertical="center" wrapText="1"/>
      <protection locked="0"/>
    </xf>
    <xf numFmtId="177" fontId="16" fillId="6" borderId="34" xfId="1" applyNumberFormat="1" applyFont="1" applyFill="1" applyBorder="1" applyAlignment="1" applyProtection="1">
      <alignment horizontal="right" vertical="center"/>
      <protection hidden="1"/>
    </xf>
    <xf numFmtId="0" fontId="17" fillId="0" borderId="35" xfId="1" applyFont="1" applyFill="1" applyBorder="1" applyAlignment="1" applyProtection="1">
      <alignment vertical="center"/>
      <protection locked="0"/>
    </xf>
    <xf numFmtId="0" fontId="17" fillId="0" borderId="36" xfId="1" applyFont="1" applyFill="1" applyBorder="1" applyAlignment="1" applyProtection="1">
      <alignment horizontal="center" vertical="center" wrapText="1"/>
      <protection locked="0"/>
    </xf>
    <xf numFmtId="0" fontId="17" fillId="0" borderId="37" xfId="1" applyFont="1" applyFill="1" applyBorder="1" applyAlignment="1" applyProtection="1">
      <alignment vertical="center"/>
      <protection locked="0"/>
    </xf>
    <xf numFmtId="0" fontId="17" fillId="0" borderId="14" xfId="1" applyFont="1" applyFill="1" applyBorder="1" applyAlignment="1" applyProtection="1">
      <alignment horizontal="left" vertical="center" wrapText="1"/>
      <protection locked="0"/>
    </xf>
    <xf numFmtId="177" fontId="16" fillId="6" borderId="14" xfId="1" applyNumberFormat="1" applyFont="1" applyFill="1" applyBorder="1" applyAlignment="1" applyProtection="1">
      <alignment horizontal="right" vertical="center"/>
      <protection hidden="1"/>
    </xf>
    <xf numFmtId="0" fontId="17" fillId="0" borderId="38" xfId="1" applyFont="1" applyFill="1" applyBorder="1" applyAlignment="1" applyProtection="1">
      <alignment vertical="center"/>
      <protection locked="0"/>
    </xf>
    <xf numFmtId="0" fontId="17" fillId="0" borderId="39" xfId="1" applyFont="1" applyFill="1" applyBorder="1" applyAlignment="1" applyProtection="1">
      <alignment horizontal="center" vertical="center" wrapText="1"/>
      <protection locked="0"/>
    </xf>
    <xf numFmtId="0" fontId="17" fillId="0" borderId="40" xfId="1" applyFont="1" applyFill="1" applyBorder="1" applyAlignment="1" applyProtection="1">
      <alignment vertical="center"/>
      <protection locked="0"/>
    </xf>
    <xf numFmtId="0" fontId="17" fillId="0" borderId="41" xfId="1" applyFont="1" applyFill="1" applyBorder="1" applyAlignment="1" applyProtection="1">
      <alignment horizontal="center" vertical="center" wrapText="1"/>
      <protection locked="0"/>
    </xf>
    <xf numFmtId="177" fontId="16" fillId="6" borderId="41" xfId="1" applyNumberFormat="1" applyFont="1" applyFill="1" applyBorder="1" applyAlignment="1" applyProtection="1">
      <alignment horizontal="right" vertical="center"/>
      <protection hidden="1"/>
    </xf>
    <xf numFmtId="0" fontId="17" fillId="0" borderId="42" xfId="1" applyFont="1" applyFill="1" applyBorder="1" applyAlignment="1" applyProtection="1">
      <alignment vertical="center"/>
      <protection locked="0"/>
    </xf>
    <xf numFmtId="0" fontId="17" fillId="0" borderId="34" xfId="1" applyFont="1" applyFill="1" applyBorder="1" applyAlignment="1" applyProtection="1">
      <alignment horizontal="center" vertical="center" wrapText="1"/>
      <protection locked="0"/>
    </xf>
    <xf numFmtId="0" fontId="17" fillId="0" borderId="14" xfId="1" applyFont="1" applyFill="1" applyBorder="1" applyAlignment="1" applyProtection="1">
      <alignment horizontal="center" vertical="center" wrapText="1"/>
      <protection locked="0"/>
    </xf>
    <xf numFmtId="0" fontId="17" fillId="0" borderId="41" xfId="1" applyFont="1" applyFill="1" applyBorder="1" applyAlignment="1" applyProtection="1">
      <alignment horizontal="left" vertical="center" wrapText="1"/>
      <protection locked="0"/>
    </xf>
    <xf numFmtId="177" fontId="16" fillId="6" borderId="41" xfId="1" applyNumberFormat="1" applyFont="1" applyFill="1" applyBorder="1" applyAlignment="1" applyProtection="1">
      <alignment horizontal="right" vertical="center"/>
      <protection hidden="1"/>
    </xf>
    <xf numFmtId="0" fontId="17" fillId="0" borderId="43" xfId="1" applyFont="1" applyFill="1" applyBorder="1" applyAlignment="1" applyProtection="1">
      <alignment vertical="center"/>
      <protection locked="0"/>
    </xf>
    <xf numFmtId="177" fontId="16" fillId="6" borderId="44" xfId="1" applyNumberFormat="1" applyFont="1" applyFill="1" applyBorder="1" applyAlignment="1" applyProtection="1">
      <alignment horizontal="right" vertical="center"/>
      <protection hidden="1"/>
    </xf>
    <xf numFmtId="0" fontId="17" fillId="0" borderId="45" xfId="1" applyFont="1" applyFill="1" applyBorder="1" applyAlignment="1" applyProtection="1">
      <alignment vertical="center"/>
      <protection locked="0"/>
    </xf>
    <xf numFmtId="0" fontId="17" fillId="0" borderId="39" xfId="1" applyFont="1" applyFill="1" applyBorder="1" applyAlignment="1" applyProtection="1">
      <alignment horizontal="center" vertical="center" wrapText="1"/>
      <protection locked="0"/>
    </xf>
    <xf numFmtId="177" fontId="16" fillId="6" borderId="14" xfId="1" applyNumberFormat="1" applyFont="1" applyFill="1" applyBorder="1" applyAlignment="1" applyProtection="1">
      <alignment horizontal="right" vertical="center"/>
      <protection hidden="1"/>
    </xf>
    <xf numFmtId="0" fontId="0" fillId="0" borderId="38" xfId="0" applyFill="1" applyBorder="1" applyAlignment="1"/>
    <xf numFmtId="0" fontId="17" fillId="0" borderId="41" xfId="1" applyFont="1" applyFill="1" applyBorder="1" applyAlignment="1" applyProtection="1">
      <alignment horizontal="center" vertical="center" wrapText="1"/>
      <protection locked="0"/>
    </xf>
    <xf numFmtId="0" fontId="17" fillId="0" borderId="46" xfId="1" applyFont="1" applyFill="1" applyBorder="1" applyAlignment="1" applyProtection="1">
      <alignment horizontal="left" vertical="center" wrapText="1"/>
      <protection locked="0"/>
    </xf>
    <xf numFmtId="0" fontId="17" fillId="0" borderId="18" xfId="1" applyFont="1" applyFill="1" applyBorder="1" applyAlignment="1" applyProtection="1">
      <alignment horizontal="center" vertical="center" wrapText="1"/>
      <protection locked="0"/>
    </xf>
    <xf numFmtId="177" fontId="16" fillId="6" borderId="18" xfId="1" applyNumberFormat="1" applyFont="1" applyFill="1" applyBorder="1" applyAlignment="1" applyProtection="1">
      <alignment horizontal="right" vertical="center"/>
      <protection hidden="1"/>
    </xf>
    <xf numFmtId="0" fontId="17" fillId="0" borderId="18" xfId="1" applyFont="1" applyFill="1" applyBorder="1" applyAlignment="1" applyProtection="1">
      <alignment vertical="center"/>
      <protection locked="0"/>
    </xf>
    <xf numFmtId="0" fontId="17" fillId="0" borderId="47" xfId="1" applyFont="1" applyFill="1" applyBorder="1" applyAlignment="1" applyProtection="1">
      <alignment horizontal="center" vertical="center" wrapText="1"/>
      <protection locked="0"/>
    </xf>
    <xf numFmtId="0" fontId="17" fillId="0" borderId="48" xfId="1" applyFont="1" applyFill="1" applyBorder="1" applyAlignment="1" applyProtection="1">
      <alignment vertical="center"/>
      <protection locked="0"/>
    </xf>
    <xf numFmtId="0" fontId="17" fillId="0" borderId="14" xfId="1" applyFont="1" applyFill="1" applyBorder="1" applyAlignment="1" applyProtection="1">
      <alignment vertical="center"/>
      <protection locked="0"/>
    </xf>
    <xf numFmtId="0" fontId="17" fillId="0" borderId="31" xfId="1" applyFont="1" applyFill="1" applyBorder="1" applyAlignment="1" applyProtection="1">
      <alignment horizontal="center" vertical="center" wrapText="1"/>
      <protection locked="0"/>
    </xf>
    <xf numFmtId="177" fontId="16" fillId="6" borderId="31" xfId="1" applyNumberFormat="1" applyFont="1" applyFill="1" applyBorder="1" applyAlignment="1" applyProtection="1">
      <alignment horizontal="right" vertical="center"/>
      <protection hidden="1"/>
    </xf>
    <xf numFmtId="0" fontId="17" fillId="0" borderId="31" xfId="1" applyFont="1" applyFill="1" applyBorder="1" applyAlignment="1" applyProtection="1">
      <alignment vertical="center"/>
      <protection locked="0"/>
    </xf>
    <xf numFmtId="0" fontId="17" fillId="0" borderId="49" xfId="1" applyFont="1" applyFill="1" applyBorder="1" applyAlignment="1" applyProtection="1">
      <alignment horizontal="center" vertical="center" wrapText="1"/>
      <protection locked="0"/>
    </xf>
    <xf numFmtId="177" fontId="16" fillId="6" borderId="49" xfId="1" applyNumberFormat="1" applyFont="1" applyFill="1" applyBorder="1" applyAlignment="1" applyProtection="1">
      <alignment horizontal="right" vertical="center"/>
      <protection hidden="1"/>
    </xf>
    <xf numFmtId="0" fontId="17" fillId="0" borderId="49" xfId="1" applyFont="1" applyFill="1" applyBorder="1" applyAlignment="1" applyProtection="1">
      <alignment vertical="center"/>
      <protection locked="0"/>
    </xf>
    <xf numFmtId="0" fontId="17" fillId="0" borderId="26" xfId="1" applyFont="1" applyFill="1" applyBorder="1" applyAlignment="1" applyProtection="1">
      <alignment horizontal="left" vertical="center"/>
      <protection locked="0"/>
    </xf>
    <xf numFmtId="0" fontId="17" fillId="0" borderId="28" xfId="1" applyFont="1" applyFill="1" applyBorder="1" applyAlignment="1" applyProtection="1">
      <alignment horizontal="left" vertical="center"/>
      <protection locked="0"/>
    </xf>
    <xf numFmtId="0" fontId="17" fillId="0" borderId="50" xfId="1" applyFont="1" applyFill="1" applyBorder="1" applyAlignment="1" applyProtection="1">
      <alignment horizontal="left" vertical="center"/>
      <protection locked="0"/>
    </xf>
    <xf numFmtId="0" fontId="17" fillId="0" borderId="18" xfId="1" applyFont="1" applyFill="1" applyBorder="1" applyAlignment="1" applyProtection="1">
      <alignment horizontal="left" vertical="center"/>
      <protection locked="0"/>
    </xf>
    <xf numFmtId="0" fontId="17" fillId="0" borderId="0" xfId="1" applyFont="1" applyFill="1" applyAlignment="1" applyProtection="1">
      <alignment horizontal="left" vertical="center"/>
      <protection locked="0"/>
    </xf>
    <xf numFmtId="0" fontId="17" fillId="0" borderId="51" xfId="1" applyFont="1" applyFill="1" applyBorder="1" applyAlignment="1" applyProtection="1">
      <alignment horizontal="left" vertical="center"/>
      <protection locked="0"/>
    </xf>
    <xf numFmtId="0" fontId="17" fillId="0" borderId="0" xfId="1" applyFont="1" applyFill="1" applyAlignment="1" applyProtection="1">
      <alignment horizontal="left" vertical="center" wrapText="1"/>
      <protection locked="0"/>
    </xf>
    <xf numFmtId="0" fontId="17" fillId="0" borderId="51" xfId="1" applyFont="1" applyFill="1" applyBorder="1" applyAlignment="1" applyProtection="1">
      <alignment horizontal="left" vertical="center" wrapText="1"/>
      <protection locked="0"/>
    </xf>
  </cellXfs>
  <cellStyles count="2">
    <cellStyle name="一般" xfId="0" builtinId="0"/>
    <cellStyle name="一般 3" xfId="1" xr:uid="{26307956-8AD1-4E7A-A9CB-DC4F8A5B64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15E4D-3629-487B-9128-191D4272F72F}">
  <dimension ref="A1:I107"/>
  <sheetViews>
    <sheetView topLeftCell="A82" workbookViewId="0">
      <selection activeCell="C97" sqref="C97"/>
    </sheetView>
  </sheetViews>
  <sheetFormatPr defaultRowHeight="16.5" x14ac:dyDescent="0.25"/>
  <cols>
    <col min="1" max="1" width="10" customWidth="1"/>
    <col min="2" max="2" width="31.125" customWidth="1"/>
    <col min="5" max="5" width="10.875" style="2" bestFit="1" customWidth="1"/>
    <col min="6" max="6" width="13.375" bestFit="1" customWidth="1"/>
    <col min="7" max="9" width="9" style="10"/>
  </cols>
  <sheetData>
    <row r="1" spans="1:9" x14ac:dyDescent="0.25">
      <c r="B1" t="s">
        <v>2</v>
      </c>
      <c r="C1" t="s">
        <v>26</v>
      </c>
      <c r="D1" t="s">
        <v>25</v>
      </c>
      <c r="E1" s="2" t="s">
        <v>3</v>
      </c>
      <c r="G1" s="10" t="s">
        <v>27</v>
      </c>
    </row>
    <row r="2" spans="1:9" x14ac:dyDescent="0.25">
      <c r="B2" s="6" t="s">
        <v>23</v>
      </c>
      <c r="C2" s="7"/>
      <c r="D2" s="7">
        <v>950</v>
      </c>
    </row>
    <row r="3" spans="1:9" x14ac:dyDescent="0.25">
      <c r="B3" s="7"/>
      <c r="C3" s="8">
        <v>3312</v>
      </c>
      <c r="D3" s="8"/>
    </row>
    <row r="4" spans="1:9" x14ac:dyDescent="0.25">
      <c r="B4" s="7"/>
      <c r="C4" s="7">
        <v>374</v>
      </c>
      <c r="D4" s="7"/>
      <c r="F4" t="s">
        <v>38</v>
      </c>
    </row>
    <row r="5" spans="1:9" s="3" customFormat="1" x14ac:dyDescent="0.25">
      <c r="B5" s="3" t="s">
        <v>0</v>
      </c>
      <c r="C5" s="4">
        <v>853644</v>
      </c>
      <c r="D5" s="4"/>
      <c r="E5" s="5" t="s">
        <v>4</v>
      </c>
      <c r="G5" s="10"/>
      <c r="H5" s="10"/>
      <c r="I5" s="10"/>
    </row>
    <row r="6" spans="1:9" x14ac:dyDescent="0.25">
      <c r="B6" t="s">
        <v>1</v>
      </c>
      <c r="C6" s="1">
        <v>82944</v>
      </c>
      <c r="D6" s="1"/>
      <c r="E6" s="2" t="s">
        <v>6</v>
      </c>
    </row>
    <row r="7" spans="1:9" x14ac:dyDescent="0.25">
      <c r="B7" s="9" t="s">
        <v>24</v>
      </c>
      <c r="C7" s="1">
        <v>4970</v>
      </c>
      <c r="D7" s="1"/>
      <c r="E7" s="2" t="s">
        <v>6</v>
      </c>
    </row>
    <row r="8" spans="1:9" x14ac:dyDescent="0.25">
      <c r="B8" t="s">
        <v>7</v>
      </c>
      <c r="C8" s="1">
        <v>22638</v>
      </c>
      <c r="D8" s="1"/>
      <c r="E8" s="2" t="s">
        <v>102</v>
      </c>
    </row>
    <row r="9" spans="1:9" x14ac:dyDescent="0.25">
      <c r="B9" t="s">
        <v>9</v>
      </c>
      <c r="D9" s="1">
        <v>7200</v>
      </c>
      <c r="E9" s="2" t="s">
        <v>13</v>
      </c>
    </row>
    <row r="10" spans="1:9" x14ac:dyDescent="0.25">
      <c r="B10" t="s">
        <v>15</v>
      </c>
      <c r="D10" s="1">
        <v>1290</v>
      </c>
      <c r="E10" s="2" t="s">
        <v>16</v>
      </c>
    </row>
    <row r="11" spans="1:9" x14ac:dyDescent="0.25">
      <c r="B11" t="s">
        <v>17</v>
      </c>
      <c r="D11" s="1">
        <v>4529</v>
      </c>
      <c r="E11" s="2" t="s">
        <v>96</v>
      </c>
    </row>
    <row r="12" spans="1:9" x14ac:dyDescent="0.25">
      <c r="B12" t="s">
        <v>18</v>
      </c>
      <c r="D12" s="1">
        <v>2150</v>
      </c>
      <c r="E12" s="2" t="s">
        <v>95</v>
      </c>
    </row>
    <row r="13" spans="1:9" x14ac:dyDescent="0.25">
      <c r="B13" s="19" t="s">
        <v>19</v>
      </c>
      <c r="C13" s="19"/>
      <c r="D13" s="20">
        <v>1824</v>
      </c>
      <c r="E13" s="21"/>
    </row>
    <row r="14" spans="1:9" x14ac:dyDescent="0.25">
      <c r="B14" t="s">
        <v>20</v>
      </c>
      <c r="D14" s="1">
        <v>4323</v>
      </c>
      <c r="E14" s="2" t="s">
        <v>16</v>
      </c>
    </row>
    <row r="15" spans="1:9" x14ac:dyDescent="0.25">
      <c r="B15" t="s">
        <v>21</v>
      </c>
      <c r="D15" s="1">
        <v>2015</v>
      </c>
      <c r="E15" s="2" t="s">
        <v>95</v>
      </c>
      <c r="G15" s="11">
        <f>SUM(C2:C15)-C5</f>
        <v>114238</v>
      </c>
      <c r="H15" s="10">
        <f>SUM(D2:D15)</f>
        <v>24281</v>
      </c>
      <c r="I15" s="11">
        <f>G15-H15</f>
        <v>89957</v>
      </c>
    </row>
    <row r="16" spans="1:9" s="12" customFormat="1" x14ac:dyDescent="0.25">
      <c r="A16" s="12" t="s">
        <v>22</v>
      </c>
      <c r="B16" s="13">
        <f>C16-D16</f>
        <v>87221</v>
      </c>
      <c r="C16" s="13">
        <f>SUM(C6:C15)</f>
        <v>110552</v>
      </c>
      <c r="D16" s="13">
        <f>SUM(D6:D15)</f>
        <v>23331</v>
      </c>
      <c r="E16" s="14">
        <f>C5+B16</f>
        <v>940865</v>
      </c>
      <c r="G16" s="15">
        <v>114238</v>
      </c>
      <c r="H16" s="15">
        <v>24281</v>
      </c>
      <c r="I16" s="15">
        <f>G16-H16</f>
        <v>89957</v>
      </c>
    </row>
    <row r="17" spans="1:9" x14ac:dyDescent="0.25">
      <c r="B17" t="s">
        <v>28</v>
      </c>
      <c r="D17" s="1">
        <v>59582</v>
      </c>
      <c r="E17" s="2" t="s">
        <v>16</v>
      </c>
    </row>
    <row r="18" spans="1:9" x14ac:dyDescent="0.25">
      <c r="B18" t="s">
        <v>29</v>
      </c>
      <c r="D18" s="1">
        <v>5088</v>
      </c>
      <c r="E18" s="2" t="s">
        <v>16</v>
      </c>
    </row>
    <row r="19" spans="1:9" x14ac:dyDescent="0.25">
      <c r="B19" t="s">
        <v>30</v>
      </c>
      <c r="D19" s="1">
        <v>2544</v>
      </c>
      <c r="E19" s="2" t="s">
        <v>16</v>
      </c>
    </row>
    <row r="20" spans="1:9" x14ac:dyDescent="0.25">
      <c r="B20" t="s">
        <v>32</v>
      </c>
      <c r="D20">
        <v>850</v>
      </c>
      <c r="E20" s="2" t="s">
        <v>16</v>
      </c>
    </row>
    <row r="21" spans="1:9" x14ac:dyDescent="0.25">
      <c r="B21" t="s">
        <v>15</v>
      </c>
      <c r="D21" s="1">
        <v>1850</v>
      </c>
      <c r="E21" s="2" t="s">
        <v>16</v>
      </c>
    </row>
    <row r="22" spans="1:9" x14ac:dyDescent="0.25">
      <c r="B22" t="s">
        <v>33</v>
      </c>
      <c r="C22" s="1">
        <v>11858</v>
      </c>
      <c r="E22" s="2" t="s">
        <v>102</v>
      </c>
    </row>
    <row r="23" spans="1:9" x14ac:dyDescent="0.25">
      <c r="B23" t="s">
        <v>34</v>
      </c>
      <c r="C23" s="1">
        <v>176000</v>
      </c>
      <c r="E23" s="2" t="s">
        <v>93</v>
      </c>
    </row>
    <row r="24" spans="1:9" x14ac:dyDescent="0.25">
      <c r="B24" t="s">
        <v>35</v>
      </c>
      <c r="C24" s="1">
        <v>48000</v>
      </c>
      <c r="E24" s="2" t="s">
        <v>11</v>
      </c>
    </row>
    <row r="25" spans="1:9" x14ac:dyDescent="0.25">
      <c r="B25" t="s">
        <v>36</v>
      </c>
      <c r="C25" s="1">
        <v>9522</v>
      </c>
      <c r="E25" s="2" t="s">
        <v>6</v>
      </c>
    </row>
    <row r="26" spans="1:9" s="12" customFormat="1" x14ac:dyDescent="0.25">
      <c r="A26" s="12" t="s">
        <v>37</v>
      </c>
      <c r="B26" s="12">
        <f>C26-D26</f>
        <v>175466</v>
      </c>
      <c r="C26" s="12">
        <f>SUM(C17:C25)</f>
        <v>245380</v>
      </c>
      <c r="D26" s="12">
        <f>SUM(D17:D25)</f>
        <v>69914</v>
      </c>
      <c r="E26" s="14">
        <f>E16+B26</f>
        <v>1116331</v>
      </c>
      <c r="G26" s="16"/>
      <c r="H26" s="16"/>
      <c r="I26" s="16"/>
    </row>
    <row r="27" spans="1:9" x14ac:dyDescent="0.25">
      <c r="B27" t="s">
        <v>39</v>
      </c>
      <c r="C27" s="1">
        <v>46350</v>
      </c>
      <c r="E27" s="2" t="s">
        <v>6</v>
      </c>
    </row>
    <row r="28" spans="1:9" x14ac:dyDescent="0.25">
      <c r="B28" t="s">
        <v>40</v>
      </c>
      <c r="D28" s="1">
        <v>81877</v>
      </c>
      <c r="E28" s="2" t="s">
        <v>16</v>
      </c>
    </row>
    <row r="29" spans="1:9" x14ac:dyDescent="0.25">
      <c r="B29" t="s">
        <v>41</v>
      </c>
      <c r="D29">
        <v>207</v>
      </c>
      <c r="E29" s="2" t="s">
        <v>95</v>
      </c>
    </row>
    <row r="30" spans="1:9" x14ac:dyDescent="0.25">
      <c r="B30" t="s">
        <v>42</v>
      </c>
      <c r="D30">
        <v>272</v>
      </c>
      <c r="E30" s="2" t="s">
        <v>95</v>
      </c>
    </row>
    <row r="31" spans="1:9" x14ac:dyDescent="0.25">
      <c r="B31" t="s">
        <v>43</v>
      </c>
      <c r="D31">
        <v>834</v>
      </c>
      <c r="E31" s="2" t="s">
        <v>16</v>
      </c>
    </row>
    <row r="32" spans="1:9" x14ac:dyDescent="0.25">
      <c r="B32" t="s">
        <v>44</v>
      </c>
      <c r="D32">
        <v>834</v>
      </c>
      <c r="E32" s="2" t="s">
        <v>16</v>
      </c>
    </row>
    <row r="33" spans="1:9" x14ac:dyDescent="0.25">
      <c r="B33" t="s">
        <v>45</v>
      </c>
      <c r="D33">
        <v>834</v>
      </c>
      <c r="E33" s="2" t="s">
        <v>16</v>
      </c>
    </row>
    <row r="34" spans="1:9" x14ac:dyDescent="0.25">
      <c r="B34" t="s">
        <v>46</v>
      </c>
      <c r="D34">
        <v>1700</v>
      </c>
      <c r="E34" s="2" t="s">
        <v>16</v>
      </c>
    </row>
    <row r="35" spans="1:9" x14ac:dyDescent="0.25">
      <c r="B35" t="s">
        <v>47</v>
      </c>
      <c r="D35" s="1">
        <v>3016</v>
      </c>
      <c r="E35" s="2" t="s">
        <v>95</v>
      </c>
    </row>
    <row r="36" spans="1:9" x14ac:dyDescent="0.25">
      <c r="B36" t="s">
        <v>48</v>
      </c>
      <c r="D36">
        <v>400</v>
      </c>
      <c r="E36" s="2" t="s">
        <v>16</v>
      </c>
    </row>
    <row r="37" spans="1:9" x14ac:dyDescent="0.25">
      <c r="B37" t="s">
        <v>14</v>
      </c>
      <c r="D37" s="1">
        <v>2660</v>
      </c>
      <c r="E37" s="2" t="s">
        <v>16</v>
      </c>
    </row>
    <row r="38" spans="1:9" x14ac:dyDescent="0.25">
      <c r="B38" t="s">
        <v>49</v>
      </c>
      <c r="C38" s="1">
        <v>8694</v>
      </c>
      <c r="E38" s="2" t="s">
        <v>6</v>
      </c>
    </row>
    <row r="39" spans="1:9" x14ac:dyDescent="0.25">
      <c r="B39" t="s">
        <v>50</v>
      </c>
      <c r="C39" s="1">
        <v>22078</v>
      </c>
      <c r="E39" s="2" t="s">
        <v>102</v>
      </c>
    </row>
    <row r="40" spans="1:9" s="12" customFormat="1" x14ac:dyDescent="0.25">
      <c r="A40" s="12" t="s">
        <v>51</v>
      </c>
      <c r="B40" s="12">
        <f>C40-D40</f>
        <v>-15512</v>
      </c>
      <c r="C40" s="13">
        <f>SUM(C27:C39)</f>
        <v>77122</v>
      </c>
      <c r="D40" s="12">
        <f>SUM(D27:D39)</f>
        <v>92634</v>
      </c>
      <c r="E40" s="14">
        <f>E26+B40</f>
        <v>1100819</v>
      </c>
      <c r="G40" s="16"/>
      <c r="H40" s="16"/>
      <c r="I40" s="16"/>
    </row>
    <row r="41" spans="1:9" x14ac:dyDescent="0.25">
      <c r="B41" t="s">
        <v>52</v>
      </c>
      <c r="D41" s="1">
        <v>81370</v>
      </c>
      <c r="E41" s="2" t="s">
        <v>16</v>
      </c>
    </row>
    <row r="42" spans="1:9" x14ac:dyDescent="0.25">
      <c r="B42" t="s">
        <v>53</v>
      </c>
      <c r="D42" s="1">
        <v>5088</v>
      </c>
      <c r="E42" s="2" t="s">
        <v>16</v>
      </c>
    </row>
    <row r="43" spans="1:9" x14ac:dyDescent="0.25">
      <c r="B43" t="s">
        <v>31</v>
      </c>
      <c r="D43" s="1">
        <v>1805</v>
      </c>
      <c r="E43" s="2" t="s">
        <v>16</v>
      </c>
    </row>
    <row r="44" spans="1:9" x14ac:dyDescent="0.25">
      <c r="B44" t="s">
        <v>54</v>
      </c>
      <c r="D44">
        <v>416</v>
      </c>
      <c r="E44" s="2" t="s">
        <v>95</v>
      </c>
    </row>
    <row r="45" spans="1:9" x14ac:dyDescent="0.25">
      <c r="B45" t="s">
        <v>55</v>
      </c>
      <c r="D45" s="1">
        <v>2648</v>
      </c>
      <c r="E45" s="2" t="s">
        <v>95</v>
      </c>
    </row>
    <row r="46" spans="1:9" x14ac:dyDescent="0.25">
      <c r="B46" t="s">
        <v>15</v>
      </c>
      <c r="D46">
        <v>905</v>
      </c>
      <c r="E46" s="2" t="s">
        <v>16</v>
      </c>
    </row>
    <row r="47" spans="1:9" x14ac:dyDescent="0.25">
      <c r="B47" t="s">
        <v>56</v>
      </c>
      <c r="D47" s="1">
        <v>1440</v>
      </c>
      <c r="E47" s="2" t="s">
        <v>16</v>
      </c>
    </row>
    <row r="48" spans="1:9" x14ac:dyDescent="0.25">
      <c r="B48" t="s">
        <v>57</v>
      </c>
      <c r="D48" s="1">
        <v>1575</v>
      </c>
      <c r="E48" s="2" t="s">
        <v>95</v>
      </c>
    </row>
    <row r="49" spans="1:9" x14ac:dyDescent="0.25">
      <c r="B49" t="s">
        <v>58</v>
      </c>
      <c r="D49" s="1">
        <v>1400</v>
      </c>
      <c r="E49" s="2" t="s">
        <v>95</v>
      </c>
    </row>
    <row r="50" spans="1:9" x14ac:dyDescent="0.25">
      <c r="B50" t="s">
        <v>59</v>
      </c>
      <c r="D50" s="1">
        <v>1900</v>
      </c>
      <c r="E50" s="2" t="s">
        <v>95</v>
      </c>
    </row>
    <row r="51" spans="1:9" x14ac:dyDescent="0.25">
      <c r="B51" t="s">
        <v>60</v>
      </c>
      <c r="D51" s="1">
        <v>1152</v>
      </c>
      <c r="E51" s="2" t="s">
        <v>16</v>
      </c>
    </row>
    <row r="52" spans="1:9" x14ac:dyDescent="0.25">
      <c r="B52" t="s">
        <v>61</v>
      </c>
      <c r="D52">
        <v>400</v>
      </c>
      <c r="E52" s="2" t="s">
        <v>16</v>
      </c>
    </row>
    <row r="53" spans="1:9" x14ac:dyDescent="0.25">
      <c r="B53" t="s">
        <v>62</v>
      </c>
      <c r="C53" s="1">
        <v>13554</v>
      </c>
      <c r="E53" s="2" t="s">
        <v>6</v>
      </c>
    </row>
    <row r="54" spans="1:9" x14ac:dyDescent="0.25">
      <c r="B54" t="s">
        <v>63</v>
      </c>
      <c r="C54" s="1">
        <v>2898</v>
      </c>
      <c r="E54" s="2" t="s">
        <v>6</v>
      </c>
    </row>
    <row r="55" spans="1:9" x14ac:dyDescent="0.25">
      <c r="B55" t="s">
        <v>64</v>
      </c>
      <c r="D55" s="1">
        <v>1650</v>
      </c>
      <c r="E55" s="2" t="s">
        <v>95</v>
      </c>
    </row>
    <row r="56" spans="1:9" x14ac:dyDescent="0.25">
      <c r="B56" t="s">
        <v>65</v>
      </c>
      <c r="D56" s="1">
        <v>5088</v>
      </c>
      <c r="E56" s="2" t="s">
        <v>95</v>
      </c>
    </row>
    <row r="57" spans="1:9" x14ac:dyDescent="0.25">
      <c r="B57" t="s">
        <v>66</v>
      </c>
      <c r="D57">
        <v>356</v>
      </c>
      <c r="E57" s="2" t="s">
        <v>95</v>
      </c>
    </row>
    <row r="58" spans="1:9" x14ac:dyDescent="0.25">
      <c r="B58" t="s">
        <v>67</v>
      </c>
      <c r="C58">
        <v>458</v>
      </c>
      <c r="E58" s="2" t="s">
        <v>11</v>
      </c>
    </row>
    <row r="59" spans="1:9" s="12" customFormat="1" x14ac:dyDescent="0.25">
      <c r="A59" s="12" t="s">
        <v>68</v>
      </c>
      <c r="B59" s="12">
        <f>C59-D59</f>
        <v>-90283</v>
      </c>
      <c r="C59" s="13">
        <f>SUM(C41:C58)</f>
        <v>16910</v>
      </c>
      <c r="D59" s="13">
        <f>SUM(D41:D58)</f>
        <v>107193</v>
      </c>
      <c r="E59" s="14">
        <f>E40+B59</f>
        <v>1010536</v>
      </c>
      <c r="G59" s="16"/>
      <c r="H59" s="16"/>
      <c r="I59" s="16"/>
    </row>
    <row r="60" spans="1:9" x14ac:dyDescent="0.25">
      <c r="B60" t="s">
        <v>69</v>
      </c>
      <c r="C60" s="1">
        <v>14014</v>
      </c>
      <c r="E60" s="2" t="s">
        <v>102</v>
      </c>
    </row>
    <row r="61" spans="1:9" x14ac:dyDescent="0.25">
      <c r="B61" t="s">
        <v>70</v>
      </c>
      <c r="C61" s="1">
        <v>18746</v>
      </c>
      <c r="E61" s="2" t="s">
        <v>102</v>
      </c>
    </row>
    <row r="62" spans="1:9" ht="33" x14ac:dyDescent="0.25">
      <c r="B62" s="17" t="s">
        <v>71</v>
      </c>
      <c r="C62" s="1">
        <v>46216</v>
      </c>
      <c r="E62" s="2" t="s">
        <v>74</v>
      </c>
    </row>
    <row r="63" spans="1:9" x14ac:dyDescent="0.25">
      <c r="B63" t="s">
        <v>72</v>
      </c>
      <c r="D63" s="1">
        <v>92244</v>
      </c>
      <c r="E63" s="2" t="s">
        <v>16</v>
      </c>
    </row>
    <row r="64" spans="1:9" x14ac:dyDescent="0.25">
      <c r="B64" t="s">
        <v>8</v>
      </c>
      <c r="D64" s="1">
        <v>7300</v>
      </c>
      <c r="E64" s="2" t="s">
        <v>13</v>
      </c>
    </row>
    <row r="65" spans="1:9" x14ac:dyDescent="0.25">
      <c r="B65" t="s">
        <v>32</v>
      </c>
      <c r="D65" s="1">
        <v>2340</v>
      </c>
      <c r="E65" s="2" t="s">
        <v>16</v>
      </c>
    </row>
    <row r="66" spans="1:9" x14ac:dyDescent="0.25">
      <c r="B66" t="s">
        <v>75</v>
      </c>
      <c r="D66" s="1">
        <v>2270</v>
      </c>
      <c r="E66" s="2" t="s">
        <v>16</v>
      </c>
    </row>
    <row r="67" spans="1:9" x14ac:dyDescent="0.25">
      <c r="B67" s="18" t="s">
        <v>89</v>
      </c>
      <c r="C67" s="20">
        <v>25000</v>
      </c>
    </row>
    <row r="68" spans="1:9" s="12" customFormat="1" x14ac:dyDescent="0.25">
      <c r="A68" s="12" t="s">
        <v>76</v>
      </c>
      <c r="B68" s="12">
        <f>C68-D68</f>
        <v>-178</v>
      </c>
      <c r="C68" s="13">
        <f>SUM(C60:C67)</f>
        <v>103976</v>
      </c>
      <c r="D68" s="13">
        <f>SUM(D60:D67)</f>
        <v>104154</v>
      </c>
      <c r="E68" s="14">
        <f>E59+B68</f>
        <v>1010358</v>
      </c>
      <c r="G68" s="16"/>
      <c r="H68" s="16"/>
      <c r="I68" s="16"/>
    </row>
    <row r="69" spans="1:9" x14ac:dyDescent="0.25">
      <c r="B69" s="17" t="s">
        <v>77</v>
      </c>
      <c r="D69" s="1">
        <v>85872</v>
      </c>
      <c r="E69" s="2" t="s">
        <v>16</v>
      </c>
    </row>
    <row r="70" spans="1:9" ht="33" x14ac:dyDescent="0.25">
      <c r="B70" s="17" t="s">
        <v>78</v>
      </c>
      <c r="D70" s="1">
        <v>40084</v>
      </c>
      <c r="E70" s="2" t="s">
        <v>16</v>
      </c>
    </row>
    <row r="71" spans="1:9" ht="33" x14ac:dyDescent="0.25">
      <c r="B71" s="17" t="s">
        <v>79</v>
      </c>
      <c r="D71" s="1">
        <v>18514</v>
      </c>
      <c r="E71" s="2" t="s">
        <v>16</v>
      </c>
    </row>
    <row r="72" spans="1:9" ht="33" x14ac:dyDescent="0.25">
      <c r="B72" s="17" t="s">
        <v>80</v>
      </c>
      <c r="D72" s="1">
        <v>15885</v>
      </c>
      <c r="E72" s="2" t="s">
        <v>16</v>
      </c>
    </row>
    <row r="73" spans="1:9" ht="33" x14ac:dyDescent="0.25">
      <c r="B73" s="17" t="s">
        <v>81</v>
      </c>
      <c r="D73" s="1">
        <v>7223</v>
      </c>
      <c r="E73" s="2" t="s">
        <v>16</v>
      </c>
    </row>
    <row r="74" spans="1:9" ht="33" x14ac:dyDescent="0.25">
      <c r="B74" s="17" t="s">
        <v>82</v>
      </c>
      <c r="D74" s="1">
        <v>4950</v>
      </c>
      <c r="E74" s="2" t="s">
        <v>16</v>
      </c>
    </row>
    <row r="75" spans="1:9" ht="33" x14ac:dyDescent="0.25">
      <c r="B75" s="17" t="s">
        <v>94</v>
      </c>
      <c r="D75" s="1">
        <v>3077</v>
      </c>
      <c r="E75" s="2" t="s">
        <v>16</v>
      </c>
    </row>
    <row r="76" spans="1:9" ht="33" x14ac:dyDescent="0.25">
      <c r="B76" s="17" t="s">
        <v>83</v>
      </c>
      <c r="D76" s="1">
        <v>3312</v>
      </c>
      <c r="E76" s="2" t="s">
        <v>16</v>
      </c>
      <c r="F76" s="1">
        <f>SUM(D71:D76)</f>
        <v>52961</v>
      </c>
    </row>
    <row r="77" spans="1:9" x14ac:dyDescent="0.25">
      <c r="B77" s="17" t="s">
        <v>84</v>
      </c>
      <c r="D77" s="1">
        <v>1840</v>
      </c>
      <c r="E77" s="2" t="s">
        <v>16</v>
      </c>
    </row>
    <row r="78" spans="1:9" x14ac:dyDescent="0.25">
      <c r="B78" t="s">
        <v>85</v>
      </c>
      <c r="D78" s="1">
        <v>1196</v>
      </c>
      <c r="E78" s="2" t="s">
        <v>96</v>
      </c>
    </row>
    <row r="79" spans="1:9" x14ac:dyDescent="0.25">
      <c r="B79" t="s">
        <v>86</v>
      </c>
      <c r="D79" s="1">
        <v>4704</v>
      </c>
      <c r="E79" s="2" t="s">
        <v>16</v>
      </c>
    </row>
    <row r="80" spans="1:9" x14ac:dyDescent="0.25">
      <c r="B80" t="s">
        <v>87</v>
      </c>
      <c r="D80" s="1">
        <v>6180</v>
      </c>
      <c r="E80" s="2" t="s">
        <v>13</v>
      </c>
    </row>
    <row r="81" spans="1:9" x14ac:dyDescent="0.25">
      <c r="B81" s="18" t="s">
        <v>88</v>
      </c>
      <c r="D81" s="20">
        <v>25000</v>
      </c>
    </row>
    <row r="82" spans="1:9" s="12" customFormat="1" x14ac:dyDescent="0.25">
      <c r="A82" s="12" t="s">
        <v>76</v>
      </c>
      <c r="B82" s="12">
        <f>C82-D82</f>
        <v>-217837</v>
      </c>
      <c r="C82" s="13">
        <f>SUM(C74:C81)</f>
        <v>0</v>
      </c>
      <c r="D82" s="13">
        <f>SUM(D69:D81)</f>
        <v>217837</v>
      </c>
      <c r="E82" s="14">
        <f>E68+B82</f>
        <v>792521</v>
      </c>
      <c r="G82" s="16"/>
      <c r="H82" s="16"/>
      <c r="I82" s="16"/>
    </row>
    <row r="85" spans="1:9" ht="17.25" thickBot="1" x14ac:dyDescent="0.3">
      <c r="A85" s="27"/>
      <c r="B85" s="27"/>
      <c r="C85" s="27"/>
      <c r="D85" s="27"/>
      <c r="E85" s="26"/>
      <c r="F85" s="27"/>
    </row>
    <row r="86" spans="1:9" ht="21" x14ac:dyDescent="0.25">
      <c r="A86" s="30" t="s">
        <v>4</v>
      </c>
      <c r="B86" s="31" t="s">
        <v>0</v>
      </c>
      <c r="C86" s="32">
        <v>853644</v>
      </c>
      <c r="D86" s="29"/>
      <c r="E86" s="26"/>
      <c r="F86" s="27"/>
    </row>
    <row r="87" spans="1:9" ht="21" x14ac:dyDescent="0.25">
      <c r="A87" s="33" t="s">
        <v>105</v>
      </c>
      <c r="B87" s="24" t="s">
        <v>90</v>
      </c>
      <c r="C87" s="34">
        <f>C82+C68+C59+C40+C26+C16-25000</f>
        <v>528940</v>
      </c>
      <c r="D87" s="27"/>
      <c r="E87" s="26"/>
      <c r="F87" s="27"/>
    </row>
    <row r="88" spans="1:9" ht="21" x14ac:dyDescent="0.25">
      <c r="A88" s="33" t="s">
        <v>5</v>
      </c>
      <c r="B88" s="24" t="s">
        <v>97</v>
      </c>
      <c r="C88" s="34">
        <f>C6+C7+C25+C27+C38+C53+C54</f>
        <v>168932</v>
      </c>
      <c r="D88" s="27"/>
      <c r="E88" s="26"/>
      <c r="F88" s="27"/>
      <c r="G88" s="22">
        <f>C88+C89+C90+C91+C92+C93</f>
        <v>528940</v>
      </c>
    </row>
    <row r="89" spans="1:9" ht="21" x14ac:dyDescent="0.25">
      <c r="A89" s="33" t="s">
        <v>92</v>
      </c>
      <c r="B89" s="24" t="s">
        <v>98</v>
      </c>
      <c r="C89" s="34">
        <f>C23</f>
        <v>176000</v>
      </c>
      <c r="D89" s="27"/>
      <c r="E89" s="26"/>
      <c r="F89" s="27"/>
    </row>
    <row r="90" spans="1:9" ht="21" x14ac:dyDescent="0.25">
      <c r="A90" s="33" t="s">
        <v>106</v>
      </c>
      <c r="B90" s="24" t="s">
        <v>99</v>
      </c>
      <c r="C90" s="35">
        <v>0</v>
      </c>
      <c r="D90" s="27"/>
      <c r="E90" s="26"/>
      <c r="F90" s="28"/>
    </row>
    <row r="91" spans="1:9" ht="21" x14ac:dyDescent="0.25">
      <c r="A91" s="33" t="s">
        <v>10</v>
      </c>
      <c r="B91" s="24" t="s">
        <v>100</v>
      </c>
      <c r="C91" s="34">
        <f>C58+C24</f>
        <v>48458</v>
      </c>
      <c r="D91" s="27"/>
      <c r="E91" s="26"/>
      <c r="F91" s="29"/>
    </row>
    <row r="92" spans="1:9" ht="21" x14ac:dyDescent="0.25">
      <c r="A92" s="33" t="s">
        <v>101</v>
      </c>
      <c r="B92" s="24" t="s">
        <v>103</v>
      </c>
      <c r="C92" s="34">
        <f>C61+C60+C39+C22+C8</f>
        <v>89334</v>
      </c>
      <c r="D92" s="27"/>
      <c r="E92" s="26"/>
      <c r="F92" s="27"/>
    </row>
    <row r="93" spans="1:9" ht="21" x14ac:dyDescent="0.25">
      <c r="A93" s="33" t="s">
        <v>73</v>
      </c>
      <c r="B93" s="24" t="s">
        <v>104</v>
      </c>
      <c r="C93" s="34">
        <v>46216</v>
      </c>
      <c r="D93" s="27"/>
      <c r="E93" s="26"/>
      <c r="F93" s="27"/>
    </row>
    <row r="94" spans="1:9" ht="21.75" thickBot="1" x14ac:dyDescent="0.3">
      <c r="A94" s="33" t="s">
        <v>107</v>
      </c>
      <c r="B94" s="24" t="s">
        <v>91</v>
      </c>
      <c r="C94" s="34">
        <f>D82+D68+D59+D40+D26+D16-25000-1824</f>
        <v>588239</v>
      </c>
      <c r="D94" s="27"/>
      <c r="E94" s="26"/>
      <c r="F94" s="27"/>
      <c r="G94" s="22">
        <f>C95+C96+C97+C98</f>
        <v>588239</v>
      </c>
    </row>
    <row r="95" spans="1:9" ht="21" x14ac:dyDescent="0.25">
      <c r="A95" s="33" t="s">
        <v>16</v>
      </c>
      <c r="B95" s="24" t="s">
        <v>109</v>
      </c>
      <c r="C95" s="34">
        <f>D79+D77+D76+D75+D74+D73+D72+D71+D70+D69+D66+D65+D63+D52+D51+D47+D46+D43+D42+D41+D37+D36+D34+D33+D32+D31+D28+D21+D20+D19+D18+D17+D14+D10</f>
        <v>539141</v>
      </c>
      <c r="D95" s="27"/>
      <c r="E95" s="40" t="s">
        <v>111</v>
      </c>
      <c r="F95" s="41">
        <f>C95/C94</f>
        <v>0.91653392583626725</v>
      </c>
    </row>
    <row r="96" spans="1:9" ht="21" x14ac:dyDescent="0.25">
      <c r="A96" s="33" t="s">
        <v>108</v>
      </c>
      <c r="B96" s="24" t="s">
        <v>110</v>
      </c>
      <c r="C96" s="34">
        <v>0</v>
      </c>
      <c r="D96" s="27"/>
      <c r="E96" s="42" t="s">
        <v>112</v>
      </c>
      <c r="F96" s="35">
        <v>0</v>
      </c>
    </row>
    <row r="97" spans="1:8" ht="21" x14ac:dyDescent="0.25">
      <c r="A97" s="33" t="s">
        <v>12</v>
      </c>
      <c r="B97" s="24" t="s">
        <v>113</v>
      </c>
      <c r="C97" s="34">
        <f>D80+D64+D9</f>
        <v>20680</v>
      </c>
      <c r="D97" s="27"/>
      <c r="E97" s="42" t="s">
        <v>122</v>
      </c>
      <c r="F97" s="43">
        <f>C97/C94</f>
        <v>3.5155778518595332E-2</v>
      </c>
    </row>
    <row r="98" spans="1:8" ht="21.75" thickBot="1" x14ac:dyDescent="0.3">
      <c r="A98" s="33" t="s">
        <v>95</v>
      </c>
      <c r="B98" s="24" t="s">
        <v>114</v>
      </c>
      <c r="C98" s="34">
        <f>D78+D57+D56+D55+D50+D49+D48+D45+D44+D35+D30+D29+D15+D12+D11</f>
        <v>28418</v>
      </c>
      <c r="D98" s="27"/>
      <c r="E98" s="44" t="s">
        <v>121</v>
      </c>
      <c r="F98" s="45">
        <f>C98/C94</f>
        <v>4.8310295645137433E-2</v>
      </c>
    </row>
    <row r="99" spans="1:8" ht="19.5" x14ac:dyDescent="0.25">
      <c r="A99" s="36"/>
      <c r="B99" s="25" t="s">
        <v>123</v>
      </c>
      <c r="C99" s="34">
        <f>C87-C94</f>
        <v>-59299</v>
      </c>
      <c r="D99" s="27"/>
      <c r="E99" s="26"/>
      <c r="F99" s="27"/>
    </row>
    <row r="100" spans="1:8" ht="17.25" thickBot="1" x14ac:dyDescent="0.3">
      <c r="A100" s="37" t="s">
        <v>124</v>
      </c>
      <c r="B100" s="38" t="s">
        <v>118</v>
      </c>
      <c r="C100" s="39">
        <f>792521</f>
        <v>792521</v>
      </c>
      <c r="D100" s="27"/>
      <c r="E100" s="26"/>
      <c r="F100" s="27"/>
    </row>
    <row r="101" spans="1:8" x14ac:dyDescent="0.25">
      <c r="A101" s="27"/>
      <c r="B101" s="27"/>
      <c r="C101" s="29"/>
      <c r="D101" s="27"/>
      <c r="E101" s="26"/>
      <c r="F101" s="27"/>
    </row>
    <row r="102" spans="1:8" x14ac:dyDescent="0.25">
      <c r="B102" t="s">
        <v>115</v>
      </c>
      <c r="E102" s="46">
        <f>C87-C94+C103+C104</f>
        <v>-23319</v>
      </c>
    </row>
    <row r="103" spans="1:8" x14ac:dyDescent="0.25">
      <c r="B103" t="s">
        <v>116</v>
      </c>
      <c r="C103">
        <v>22190</v>
      </c>
      <c r="E103" s="46">
        <f>C87+C103+C104</f>
        <v>564920</v>
      </c>
    </row>
    <row r="104" spans="1:8" x14ac:dyDescent="0.25">
      <c r="B104" t="s">
        <v>117</v>
      </c>
      <c r="C104">
        <v>13790</v>
      </c>
      <c r="H104" s="23"/>
    </row>
    <row r="105" spans="1:8" x14ac:dyDescent="0.25">
      <c r="B105" t="s">
        <v>119</v>
      </c>
      <c r="C105" s="1">
        <f>C100+C103+C104</f>
        <v>828501</v>
      </c>
    </row>
    <row r="106" spans="1:8" x14ac:dyDescent="0.25">
      <c r="B106" t="s">
        <v>120</v>
      </c>
      <c r="C106" s="1">
        <v>851186</v>
      </c>
    </row>
    <row r="107" spans="1:8" x14ac:dyDescent="0.25">
      <c r="C107" s="1">
        <f>C105-C106</f>
        <v>-22685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8A1A4-FE4B-4527-A463-868358634050}">
  <sheetPr>
    <pageSetUpPr fitToPage="1"/>
  </sheetPr>
  <dimension ref="A1:X12"/>
  <sheetViews>
    <sheetView workbookViewId="0">
      <selection activeCell="M6" sqref="M6"/>
    </sheetView>
  </sheetViews>
  <sheetFormatPr defaultRowHeight="16.5" x14ac:dyDescent="0.25"/>
  <cols>
    <col min="1" max="1" width="4.5" customWidth="1"/>
    <col min="2" max="2" width="4.375" customWidth="1"/>
    <col min="3" max="3" width="8" customWidth="1"/>
    <col min="4" max="4" width="7" customWidth="1"/>
    <col min="5" max="5" width="6.625" customWidth="1"/>
    <col min="6" max="6" width="4.75" customWidth="1"/>
    <col min="7" max="7" width="7.25" customWidth="1"/>
    <col min="8" max="8" width="5.5" customWidth="1"/>
    <col min="9" max="9" width="6.375" customWidth="1"/>
    <col min="10" max="10" width="6.125" customWidth="1"/>
    <col min="11" max="11" width="5.125" customWidth="1"/>
    <col min="12" max="12" width="6.5" customWidth="1"/>
    <col min="13" max="13" width="5.875" customWidth="1"/>
    <col min="14" max="14" width="7.875" customWidth="1"/>
    <col min="15" max="15" width="4" customWidth="1"/>
    <col min="16" max="16" width="7.375" customWidth="1"/>
    <col min="17" max="17" width="4.125" customWidth="1"/>
    <col min="18" max="18" width="6.75" customWidth="1"/>
    <col min="19" max="19" width="6.5" customWidth="1"/>
    <col min="20" max="20" width="6.375" customWidth="1"/>
    <col min="21" max="21" width="5" customWidth="1"/>
    <col min="22" max="22" width="8" customWidth="1"/>
    <col min="23" max="23" width="4.875" customWidth="1"/>
    <col min="24" max="24" width="6" customWidth="1"/>
  </cols>
  <sheetData>
    <row r="1" spans="1:24" ht="26.25" thickBot="1" x14ac:dyDescent="0.3">
      <c r="A1" s="47" t="s">
        <v>125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20.25" thickBot="1" x14ac:dyDescent="0.3">
      <c r="A2" s="48" t="s">
        <v>126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1:24" ht="17.25" thickBot="1" x14ac:dyDescent="0.3">
      <c r="A3" s="49" t="s">
        <v>127</v>
      </c>
      <c r="B3" s="49"/>
      <c r="C3" s="50" t="s">
        <v>128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1" t="s">
        <v>129</v>
      </c>
      <c r="Q3" s="51"/>
      <c r="R3" s="51"/>
      <c r="S3" s="51"/>
      <c r="T3" s="51"/>
      <c r="U3" s="51"/>
      <c r="V3" s="51"/>
      <c r="W3" s="51"/>
      <c r="X3" s="51"/>
    </row>
    <row r="4" spans="1:24" ht="216.75" thickBot="1" x14ac:dyDescent="0.3">
      <c r="A4" s="49"/>
      <c r="B4" s="49"/>
      <c r="C4" s="52" t="s">
        <v>130</v>
      </c>
      <c r="D4" s="52" t="s">
        <v>193</v>
      </c>
      <c r="E4" s="52" t="s">
        <v>194</v>
      </c>
      <c r="F4" s="52" t="s">
        <v>131</v>
      </c>
      <c r="G4" s="52" t="s">
        <v>132</v>
      </c>
      <c r="H4" s="52" t="s">
        <v>133</v>
      </c>
      <c r="I4" s="52" t="s">
        <v>134</v>
      </c>
      <c r="J4" s="52" t="s">
        <v>163</v>
      </c>
      <c r="K4" s="52" t="s">
        <v>136</v>
      </c>
      <c r="L4" s="52" t="s">
        <v>137</v>
      </c>
      <c r="M4" s="52" t="s">
        <v>162</v>
      </c>
      <c r="N4" s="52" t="s">
        <v>138</v>
      </c>
      <c r="O4" s="52" t="s">
        <v>139</v>
      </c>
      <c r="P4" s="52" t="s">
        <v>140</v>
      </c>
      <c r="Q4" s="52" t="s">
        <v>141</v>
      </c>
      <c r="R4" s="52" t="s">
        <v>142</v>
      </c>
      <c r="S4" s="52" t="s">
        <v>143</v>
      </c>
      <c r="T4" s="52" t="s">
        <v>164</v>
      </c>
      <c r="U4" s="52" t="s">
        <v>145</v>
      </c>
      <c r="V4" s="52" t="s">
        <v>146</v>
      </c>
      <c r="W4" s="52" t="s">
        <v>147</v>
      </c>
      <c r="X4" s="53" t="s">
        <v>148</v>
      </c>
    </row>
    <row r="5" spans="1:24" ht="19.5" x14ac:dyDescent="0.25">
      <c r="A5" s="54" t="s">
        <v>149</v>
      </c>
      <c r="B5" s="54"/>
      <c r="C5" s="32">
        <v>853644</v>
      </c>
      <c r="D5" s="55">
        <f>工作表1!C53</f>
        <v>13554</v>
      </c>
      <c r="E5" s="55">
        <f>工作表1!C6+工作表1!C7+工作表1!C25+工作表1!C38+工作表1!C54</f>
        <v>109028</v>
      </c>
      <c r="F5" s="55">
        <v>0</v>
      </c>
      <c r="G5" s="55">
        <f>工作表1!C23+工作表1!C27</f>
        <v>222350</v>
      </c>
      <c r="H5" s="55">
        <v>0</v>
      </c>
      <c r="I5" s="55">
        <f>工作表1!C62+工作表1!C24</f>
        <v>94216</v>
      </c>
      <c r="J5" s="55">
        <v>0</v>
      </c>
      <c r="K5" s="55">
        <v>0</v>
      </c>
      <c r="L5" s="55">
        <f>工作表1!C58</f>
        <v>458</v>
      </c>
      <c r="M5" s="55">
        <f>工作表1!C8+工作表1!C22+工作表1!C60+工作表1!C61+工作表1!C39</f>
        <v>89334</v>
      </c>
      <c r="N5" s="55">
        <f>SUM(D5:M5)</f>
        <v>528940</v>
      </c>
      <c r="O5" s="55">
        <v>0</v>
      </c>
      <c r="P5" s="55">
        <f>工作表1!C95</f>
        <v>539141</v>
      </c>
      <c r="Q5" s="55">
        <v>0</v>
      </c>
      <c r="R5" s="55">
        <f>工作表1!C97</f>
        <v>20680</v>
      </c>
      <c r="S5" s="55">
        <f>工作表1!C98</f>
        <v>28418</v>
      </c>
      <c r="T5" s="55">
        <v>0</v>
      </c>
      <c r="U5" s="55">
        <v>0</v>
      </c>
      <c r="V5" s="55">
        <f>SUM(P5:U5)</f>
        <v>588239</v>
      </c>
      <c r="W5" s="55">
        <v>0</v>
      </c>
      <c r="X5" s="56">
        <v>0</v>
      </c>
    </row>
    <row r="6" spans="1:24" ht="17.25" thickBot="1" x14ac:dyDescent="0.3">
      <c r="A6" s="57" t="s">
        <v>150</v>
      </c>
      <c r="B6" s="58" t="s">
        <v>151</v>
      </c>
      <c r="C6" s="59"/>
      <c r="D6" s="55">
        <v>13554</v>
      </c>
      <c r="E6" s="55">
        <v>109028</v>
      </c>
      <c r="F6" s="55">
        <v>0</v>
      </c>
      <c r="G6" s="55">
        <v>222350</v>
      </c>
      <c r="H6" s="55">
        <v>0</v>
      </c>
      <c r="I6" s="55">
        <v>94216</v>
      </c>
      <c r="J6" s="55">
        <v>0</v>
      </c>
      <c r="K6" s="55">
        <v>0</v>
      </c>
      <c r="L6" s="55">
        <v>458</v>
      </c>
      <c r="M6" s="55">
        <v>89334</v>
      </c>
      <c r="N6" s="55">
        <v>528940</v>
      </c>
      <c r="O6" s="55">
        <v>0</v>
      </c>
      <c r="P6" s="55">
        <v>539141</v>
      </c>
      <c r="Q6" s="55">
        <v>0</v>
      </c>
      <c r="R6" s="55">
        <v>20680</v>
      </c>
      <c r="S6" s="55">
        <v>28418</v>
      </c>
      <c r="T6" s="55">
        <v>0</v>
      </c>
      <c r="U6" s="55">
        <v>0</v>
      </c>
      <c r="V6" s="55">
        <v>588239</v>
      </c>
      <c r="W6" s="55">
        <v>0</v>
      </c>
      <c r="X6" s="56">
        <v>0</v>
      </c>
    </row>
    <row r="7" spans="1:24" ht="17.25" thickBot="1" x14ac:dyDescent="0.3">
      <c r="A7" s="57"/>
      <c r="B7" s="59" t="s">
        <v>152</v>
      </c>
      <c r="C7" s="60"/>
      <c r="D7" s="61">
        <f>D6/N6</f>
        <v>2.5624834574809997E-2</v>
      </c>
      <c r="E7" s="61">
        <f>E6/N6</f>
        <v>0.20612545846409799</v>
      </c>
      <c r="F7" s="61">
        <f>F6/N6</f>
        <v>0</v>
      </c>
      <c r="G7" s="61">
        <f>G6/N6</f>
        <v>0.42036903996672592</v>
      </c>
      <c r="H7" s="61">
        <f>H6/N6</f>
        <v>0</v>
      </c>
      <c r="I7" s="61">
        <f>I6/N6</f>
        <v>0.17812228230044996</v>
      </c>
      <c r="J7" s="61">
        <f>J6/N6</f>
        <v>0</v>
      </c>
      <c r="K7" s="61">
        <f>K6/N6</f>
        <v>0</v>
      </c>
      <c r="L7" s="61">
        <f>L6/N6</f>
        <v>8.6588270881385408E-4</v>
      </c>
      <c r="M7" s="61">
        <f>M6/N6</f>
        <v>0.16889250198510228</v>
      </c>
      <c r="N7" s="61">
        <f>N6/N6</f>
        <v>1</v>
      </c>
      <c r="O7" s="62"/>
      <c r="P7" s="61">
        <f>P6/V6</f>
        <v>0.91653392583626725</v>
      </c>
      <c r="Q7" s="61">
        <f>Q6/V6</f>
        <v>0</v>
      </c>
      <c r="R7" s="61">
        <f>R6/V6</f>
        <v>3.5155778518595332E-2</v>
      </c>
      <c r="S7" s="61">
        <f>S6/V6</f>
        <v>4.8310295645137433E-2</v>
      </c>
      <c r="T7" s="61">
        <f>T6/V6</f>
        <v>0</v>
      </c>
      <c r="U7" s="61">
        <f>U6/V6</f>
        <v>0</v>
      </c>
      <c r="V7" s="61">
        <f>V6/V6</f>
        <v>1</v>
      </c>
      <c r="W7" s="62"/>
      <c r="X7" s="63"/>
    </row>
    <row r="8" spans="1:24" ht="17.25" thickBot="1" x14ac:dyDescent="0.3">
      <c r="A8" s="64" t="s">
        <v>153</v>
      </c>
      <c r="B8" s="65" t="s">
        <v>154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</row>
    <row r="9" spans="1:24" ht="17.25" thickBot="1" x14ac:dyDescent="0.3">
      <c r="A9" s="64"/>
      <c r="B9" s="65" t="s">
        <v>155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</row>
    <row r="10" spans="1:24" ht="17.25" thickBot="1" x14ac:dyDescent="0.3">
      <c r="A10" s="64"/>
      <c r="B10" s="66" t="s">
        <v>156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</row>
    <row r="11" spans="1:24" ht="17.25" thickBot="1" x14ac:dyDescent="0.3">
      <c r="A11" s="67"/>
      <c r="B11" s="68"/>
      <c r="C11" s="68" t="s">
        <v>157</v>
      </c>
      <c r="D11" s="68"/>
      <c r="E11" s="69"/>
      <c r="F11" s="70"/>
      <c r="G11" s="70"/>
      <c r="H11" s="68"/>
      <c r="I11" s="68"/>
      <c r="J11" s="68"/>
      <c r="K11" s="68" t="s">
        <v>158</v>
      </c>
      <c r="L11" s="68"/>
      <c r="M11" s="68"/>
      <c r="N11" s="68"/>
      <c r="O11" s="68"/>
      <c r="P11" s="68"/>
      <c r="Q11" s="68"/>
      <c r="R11" s="68"/>
      <c r="S11" s="71" t="s">
        <v>159</v>
      </c>
      <c r="T11" s="71"/>
      <c r="U11" s="71"/>
      <c r="V11" s="71"/>
      <c r="W11" s="71"/>
      <c r="X11" s="71"/>
    </row>
    <row r="12" spans="1:24" x14ac:dyDescent="0.25">
      <c r="A12" s="67"/>
      <c r="B12" s="68"/>
      <c r="C12" s="68" t="s">
        <v>160</v>
      </c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71"/>
      <c r="T12" s="71"/>
      <c r="U12" s="71"/>
      <c r="V12" s="71"/>
      <c r="W12" s="71"/>
      <c r="X12" s="71"/>
    </row>
  </sheetData>
  <mergeCells count="13">
    <mergeCell ref="A6:A7"/>
    <mergeCell ref="A8:A10"/>
    <mergeCell ref="B8:X8"/>
    <mergeCell ref="B9:X9"/>
    <mergeCell ref="B10:X10"/>
    <mergeCell ref="F11:G11"/>
    <mergeCell ref="S11:X12"/>
    <mergeCell ref="A1:X1"/>
    <mergeCell ref="A2:X2"/>
    <mergeCell ref="A3:B4"/>
    <mergeCell ref="C3:O3"/>
    <mergeCell ref="P3:X3"/>
    <mergeCell ref="A5:B5"/>
  </mergeCells>
  <phoneticPr fontId="1" type="noConversion"/>
  <dataValidations count="1">
    <dataValidation type="list" errorStyle="warning" allowBlank="1" showInputMessage="1" showErrorMessage="1" sqref="A5" xr:uid="{BED83B12-C4FD-4DF4-9C82-F736D0B625C0}">
      <formula1>"1,2,3,4,5,6,7,8,9,10,11,12"</formula1>
    </dataValidation>
  </dataValidations>
  <pageMargins left="0.25" right="0.25" top="0.75" bottom="0.75" header="0.3" footer="0.3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E97C7-4AFA-4FFD-86B8-9389696916A5}">
  <dimension ref="A1:G27"/>
  <sheetViews>
    <sheetView tabSelected="1" topLeftCell="A19" workbookViewId="0">
      <selection activeCell="G5" sqref="G5"/>
    </sheetView>
  </sheetViews>
  <sheetFormatPr defaultRowHeight="16.5" x14ac:dyDescent="0.25"/>
  <cols>
    <col min="1" max="1" width="15.625" customWidth="1"/>
    <col min="2" max="2" width="13.125" customWidth="1"/>
    <col min="5" max="5" width="10.375" customWidth="1"/>
    <col min="6" max="6" width="11.5" customWidth="1"/>
    <col min="7" max="7" width="16.375" customWidth="1"/>
  </cols>
  <sheetData>
    <row r="1" spans="1:7" ht="21" x14ac:dyDescent="0.25">
      <c r="A1" s="72" t="s">
        <v>192</v>
      </c>
      <c r="B1" s="72"/>
      <c r="C1" s="72"/>
      <c r="D1" s="72"/>
      <c r="E1" s="72"/>
      <c r="F1" s="72"/>
      <c r="G1" s="72"/>
    </row>
    <row r="2" spans="1:7" ht="19.5" x14ac:dyDescent="0.25">
      <c r="A2" s="73" t="s">
        <v>165</v>
      </c>
      <c r="B2" s="74"/>
      <c r="C2" s="74"/>
      <c r="D2" s="74"/>
      <c r="E2" s="74"/>
      <c r="F2" s="74"/>
      <c r="G2" s="74"/>
    </row>
    <row r="3" spans="1:7" ht="18" thickBot="1" x14ac:dyDescent="0.3">
      <c r="A3" s="75" t="s">
        <v>166</v>
      </c>
      <c r="B3" s="75"/>
      <c r="C3" s="75"/>
      <c r="D3" s="76" t="s">
        <v>167</v>
      </c>
      <c r="E3" s="76"/>
      <c r="F3" s="76"/>
      <c r="G3" s="76"/>
    </row>
    <row r="4" spans="1:7" ht="18" thickTop="1" thickBot="1" x14ac:dyDescent="0.3">
      <c r="A4" s="77" t="s">
        <v>168</v>
      </c>
      <c r="B4" s="78" t="s">
        <v>169</v>
      </c>
      <c r="C4" s="78" t="s">
        <v>153</v>
      </c>
      <c r="D4" s="79" t="s">
        <v>168</v>
      </c>
      <c r="E4" s="79"/>
      <c r="F4" s="80" t="s">
        <v>169</v>
      </c>
      <c r="G4" s="81" t="s">
        <v>153</v>
      </c>
    </row>
    <row r="5" spans="1:7" ht="21" thickTop="1" thickBot="1" x14ac:dyDescent="0.3">
      <c r="A5" s="82" t="s">
        <v>170</v>
      </c>
      <c r="B5" s="83">
        <v>853644</v>
      </c>
      <c r="C5" s="84"/>
      <c r="D5" s="85" t="s">
        <v>140</v>
      </c>
      <c r="E5" s="86" t="s">
        <v>171</v>
      </c>
      <c r="F5" s="87">
        <v>0</v>
      </c>
      <c r="G5" s="88"/>
    </row>
    <row r="6" spans="1:7" ht="34.5" thickTop="1" thickBot="1" x14ac:dyDescent="0.3">
      <c r="A6" s="89" t="s">
        <v>172</v>
      </c>
      <c r="B6" s="87">
        <f>工作表2!D5</f>
        <v>13554</v>
      </c>
      <c r="C6" s="90"/>
      <c r="D6" s="85"/>
      <c r="E6" s="91" t="s">
        <v>173</v>
      </c>
      <c r="F6" s="92">
        <v>0</v>
      </c>
      <c r="G6" s="93"/>
    </row>
    <row r="7" spans="1:7" ht="34.5" thickTop="1" thickBot="1" x14ac:dyDescent="0.3">
      <c r="A7" s="94" t="s">
        <v>195</v>
      </c>
      <c r="B7" s="92">
        <f>工作表2!E6</f>
        <v>109028</v>
      </c>
      <c r="C7" s="95"/>
      <c r="D7" s="85"/>
      <c r="E7" s="96" t="s">
        <v>174</v>
      </c>
      <c r="F7" s="97">
        <v>0</v>
      </c>
      <c r="G7" s="93"/>
    </row>
    <row r="8" spans="1:7" ht="34.5" thickTop="1" thickBot="1" x14ac:dyDescent="0.3">
      <c r="A8" s="94" t="s">
        <v>196</v>
      </c>
      <c r="B8" s="92">
        <v>0</v>
      </c>
      <c r="C8" s="95"/>
      <c r="D8" s="85"/>
      <c r="E8" s="96"/>
      <c r="F8" s="97"/>
      <c r="G8" s="93"/>
    </row>
    <row r="9" spans="1:7" ht="34.5" thickTop="1" thickBot="1" x14ac:dyDescent="0.3">
      <c r="A9" s="94" t="s">
        <v>132</v>
      </c>
      <c r="B9" s="92">
        <f>工作表2!G6</f>
        <v>222350</v>
      </c>
      <c r="C9" s="95"/>
      <c r="D9" s="85"/>
      <c r="E9" s="96"/>
      <c r="F9" s="97"/>
      <c r="G9" s="98"/>
    </row>
    <row r="10" spans="1:7" ht="67.5" thickTop="1" thickBot="1" x14ac:dyDescent="0.3">
      <c r="A10" s="94" t="s">
        <v>133</v>
      </c>
      <c r="B10" s="92">
        <v>0</v>
      </c>
      <c r="C10" s="93"/>
      <c r="D10" s="85" t="s">
        <v>141</v>
      </c>
      <c r="E10" s="99" t="s">
        <v>175</v>
      </c>
      <c r="F10" s="87">
        <v>0</v>
      </c>
      <c r="G10" s="88"/>
    </row>
    <row r="11" spans="1:7" ht="67.5" thickTop="1" thickBot="1" x14ac:dyDescent="0.3">
      <c r="A11" s="94" t="s">
        <v>134</v>
      </c>
      <c r="B11" s="92">
        <f>工作表2!I5</f>
        <v>94216</v>
      </c>
      <c r="C11" s="93"/>
      <c r="D11" s="85"/>
      <c r="E11" s="100" t="s">
        <v>176</v>
      </c>
      <c r="F11" s="92">
        <v>0</v>
      </c>
      <c r="G11" s="93"/>
    </row>
    <row r="12" spans="1:7" ht="34.5" thickTop="1" thickBot="1" x14ac:dyDescent="0.3">
      <c r="A12" s="94" t="s">
        <v>135</v>
      </c>
      <c r="B12" s="92">
        <v>0</v>
      </c>
      <c r="C12" s="93"/>
      <c r="D12" s="85"/>
      <c r="E12" s="101" t="s">
        <v>177</v>
      </c>
      <c r="F12" s="102">
        <v>0</v>
      </c>
      <c r="G12" s="103"/>
    </row>
    <row r="13" spans="1:7" ht="51" thickTop="1" thickBot="1" x14ac:dyDescent="0.3">
      <c r="A13" s="94" t="s">
        <v>136</v>
      </c>
      <c r="B13" s="92">
        <v>0</v>
      </c>
      <c r="C13" s="93"/>
      <c r="D13" s="85" t="s">
        <v>142</v>
      </c>
      <c r="E13" s="85"/>
      <c r="F13" s="104">
        <v>0</v>
      </c>
      <c r="G13" s="105"/>
    </row>
    <row r="14" spans="1:7" ht="21" thickTop="1" thickBot="1" x14ac:dyDescent="0.3">
      <c r="A14" s="106" t="s">
        <v>137</v>
      </c>
      <c r="B14" s="107">
        <f>工作表2!L6</f>
        <v>458</v>
      </c>
      <c r="C14" s="108"/>
      <c r="D14" s="85" t="s">
        <v>143</v>
      </c>
      <c r="E14" s="99" t="s">
        <v>178</v>
      </c>
      <c r="F14" s="87">
        <v>0</v>
      </c>
      <c r="G14" s="88"/>
    </row>
    <row r="15" spans="1:7" ht="34.5" thickTop="1" thickBot="1" x14ac:dyDescent="0.3">
      <c r="A15" s="106"/>
      <c r="B15" s="107"/>
      <c r="C15" s="108"/>
      <c r="D15" s="85"/>
      <c r="E15" s="100" t="s">
        <v>179</v>
      </c>
      <c r="F15" s="92">
        <v>0</v>
      </c>
      <c r="G15" s="93"/>
    </row>
    <row r="16" spans="1:7" ht="34.5" thickTop="1" thickBot="1" x14ac:dyDescent="0.3">
      <c r="A16" s="106"/>
      <c r="B16" s="107"/>
      <c r="C16" s="108"/>
      <c r="D16" s="85"/>
      <c r="E16" s="100" t="s">
        <v>180</v>
      </c>
      <c r="F16" s="92">
        <v>0</v>
      </c>
      <c r="G16" s="93"/>
    </row>
    <row r="17" spans="1:7" ht="21" thickTop="1" thickBot="1" x14ac:dyDescent="0.3">
      <c r="A17" s="106"/>
      <c r="B17" s="107"/>
      <c r="C17" s="108"/>
      <c r="D17" s="85"/>
      <c r="E17" s="109" t="s">
        <v>181</v>
      </c>
      <c r="F17" s="102">
        <v>0</v>
      </c>
      <c r="G17" s="103"/>
    </row>
    <row r="18" spans="1:7" ht="66.75" thickTop="1" x14ac:dyDescent="0.25">
      <c r="A18" s="94" t="s">
        <v>161</v>
      </c>
      <c r="B18" s="55">
        <v>89334</v>
      </c>
      <c r="C18" s="93"/>
      <c r="D18" s="110"/>
      <c r="E18" s="111" t="s">
        <v>144</v>
      </c>
      <c r="F18" s="112">
        <v>0</v>
      </c>
      <c r="G18" s="113"/>
    </row>
    <row r="19" spans="1:7" ht="20.25" thickBot="1" x14ac:dyDescent="0.3">
      <c r="A19" s="114" t="s">
        <v>197</v>
      </c>
      <c r="B19" s="102">
        <f>SUM(B6:B18)</f>
        <v>528940</v>
      </c>
      <c r="C19" s="103"/>
      <c r="D19" s="115"/>
      <c r="E19" s="100" t="s">
        <v>145</v>
      </c>
      <c r="F19" s="92">
        <v>0</v>
      </c>
      <c r="G19" s="116"/>
    </row>
    <row r="20" spans="1:7" ht="66.75" thickTop="1" x14ac:dyDescent="0.25">
      <c r="A20" s="111" t="s">
        <v>182</v>
      </c>
      <c r="B20" s="112">
        <v>853644</v>
      </c>
      <c r="C20" s="113"/>
      <c r="D20" s="116"/>
      <c r="E20" s="100" t="s">
        <v>146</v>
      </c>
      <c r="F20" s="92">
        <v>0</v>
      </c>
      <c r="G20" s="116"/>
    </row>
    <row r="21" spans="1:7" ht="33.75" thickBot="1" x14ac:dyDescent="0.3">
      <c r="A21" s="117" t="s">
        <v>139</v>
      </c>
      <c r="B21" s="118">
        <v>0</v>
      </c>
      <c r="C21" s="119"/>
      <c r="D21" s="119"/>
      <c r="E21" s="117" t="s">
        <v>147</v>
      </c>
      <c r="F21" s="118">
        <v>0</v>
      </c>
      <c r="G21" s="119"/>
    </row>
    <row r="22" spans="1:7" ht="67.5" thickTop="1" thickBot="1" x14ac:dyDescent="0.3">
      <c r="A22" s="120" t="s">
        <v>183</v>
      </c>
      <c r="B22" s="121">
        <v>853644</v>
      </c>
      <c r="C22" s="122"/>
      <c r="D22" s="122"/>
      <c r="E22" s="120" t="s">
        <v>184</v>
      </c>
      <c r="F22" s="121">
        <v>853644</v>
      </c>
      <c r="G22" s="122"/>
    </row>
    <row r="23" spans="1:7" ht="18" thickTop="1" thickBot="1" x14ac:dyDescent="0.3">
      <c r="A23" s="123" t="s">
        <v>153</v>
      </c>
      <c r="B23" s="124" t="s">
        <v>185</v>
      </c>
      <c r="C23" s="124"/>
      <c r="D23" s="124"/>
      <c r="E23" s="124"/>
      <c r="F23" s="124"/>
      <c r="G23" s="124"/>
    </row>
    <row r="24" spans="1:7" ht="18" thickTop="1" thickBot="1" x14ac:dyDescent="0.3">
      <c r="A24" s="123"/>
      <c r="B24" s="125" t="s">
        <v>186</v>
      </c>
      <c r="C24" s="125"/>
      <c r="D24" s="125"/>
      <c r="E24" s="125"/>
      <c r="F24" s="125"/>
      <c r="G24" s="125"/>
    </row>
    <row r="25" spans="1:7" ht="17.25" thickTop="1" x14ac:dyDescent="0.25">
      <c r="A25" s="123"/>
      <c r="B25" s="126" t="s">
        <v>187</v>
      </c>
      <c r="C25" s="126"/>
      <c r="D25" s="126"/>
      <c r="E25" s="126"/>
      <c r="F25" s="126"/>
      <c r="G25" s="126"/>
    </row>
    <row r="26" spans="1:7" x14ac:dyDescent="0.25">
      <c r="A26" s="127" t="s">
        <v>188</v>
      </c>
      <c r="B26" s="127"/>
      <c r="C26" s="128" t="s">
        <v>189</v>
      </c>
      <c r="D26" s="127"/>
      <c r="E26" s="129"/>
      <c r="F26" s="130" t="s">
        <v>190</v>
      </c>
      <c r="G26" s="127"/>
    </row>
    <row r="27" spans="1:7" x14ac:dyDescent="0.25">
      <c r="A27" s="129" t="s">
        <v>191</v>
      </c>
      <c r="B27" s="127"/>
      <c r="C27" s="127"/>
      <c r="D27" s="127"/>
      <c r="E27" s="129"/>
      <c r="F27" s="130"/>
      <c r="G27" s="127"/>
    </row>
  </sheetData>
  <mergeCells count="19">
    <mergeCell ref="A23:A25"/>
    <mergeCell ref="B23:G23"/>
    <mergeCell ref="B24:G24"/>
    <mergeCell ref="B25:G25"/>
    <mergeCell ref="F26:F27"/>
    <mergeCell ref="D10:D12"/>
    <mergeCell ref="D13:E13"/>
    <mergeCell ref="A14:A17"/>
    <mergeCell ref="B14:B17"/>
    <mergeCell ref="C14:C17"/>
    <mergeCell ref="D14:D17"/>
    <mergeCell ref="A1:G1"/>
    <mergeCell ref="A2:G2"/>
    <mergeCell ref="A3:C3"/>
    <mergeCell ref="D3:G3"/>
    <mergeCell ref="D4:E4"/>
    <mergeCell ref="D5:D9"/>
    <mergeCell ref="E7:E9"/>
    <mergeCell ref="F7:F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2025-10-07T03:46:33Z</cp:lastPrinted>
  <dcterms:created xsi:type="dcterms:W3CDTF">2025-08-21T01:02:31Z</dcterms:created>
  <dcterms:modified xsi:type="dcterms:W3CDTF">2025-10-07T03:58:45Z</dcterms:modified>
</cp:coreProperties>
</file>